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Chris\Dropbox\My Books\PMS 5e\Problem Solutions\Chapter 12\"/>
    </mc:Choice>
  </mc:AlternateContent>
  <bookViews>
    <workbookView xWindow="0" yWindow="6600" windowWidth="11340" windowHeight="6036"/>
  </bookViews>
  <sheets>
    <sheet name="Model" sheetId="1" r:id="rId1"/>
    <sheet name="Summary" sheetId="2" r:id="rId2"/>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EarlyCap">Model!$B$8</definedName>
    <definedName name="EarlyProd">Model!$B$30</definedName>
    <definedName name="ExpMarkdownRevs">Model!$B$61:$K$61</definedName>
    <definedName name="ExpProfit">Model!$B$68</definedName>
    <definedName name="ExpRevs">Model!$B$49:$K$49</definedName>
    <definedName name="HoldCosts">Model!$B$37:$K$37</definedName>
    <definedName name="LaterCap">Model!$B$9</definedName>
    <definedName name="LaterProd">Model!$B$32:$K$32</definedName>
    <definedName name="Markdown">Model!$B$6</definedName>
    <definedName name="PenaltyCost">Model!#REF!</definedName>
    <definedName name="PenCosts">Model!#REF!</definedName>
    <definedName name="Probs1">Model!$B$14:$K$14</definedName>
    <definedName name="Probs2">Model!$L$18:$L$27</definedName>
    <definedName name="ProdCosts">Model!$B$35:$K$35</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1000</definedName>
    <definedName name="RiskNumSimulations" hidden="1">8</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FALSE</definedName>
    <definedName name="RiskUseMultipleCPUs" hidden="1">TRUE</definedName>
    <definedName name="SalesPrice">Model!$B$5</definedName>
    <definedName name="solver_adj" localSheetId="0" hidden="1">Model!$B$30,Model!$B$32:$K$32</definedName>
    <definedName name="solver_cvg" localSheetId="0" hidden="1">0.0001</definedName>
    <definedName name="solver_drv" localSheetId="0" hidden="1">1</definedName>
    <definedName name="solver_eng" localSheetId="0" hidden="1">3</definedName>
    <definedName name="solver_est" localSheetId="0" hidden="1">1</definedName>
    <definedName name="solver_ibd" localSheetId="0" hidden="1">2</definedName>
    <definedName name="solver_itr" localSheetId="0" hidden="1">100</definedName>
    <definedName name="solver_lhs1" localSheetId="0" hidden="1">Model!$B$30</definedName>
    <definedName name="solver_lhs2" localSheetId="0" hidden="1">Model!$B$32:$K$32</definedName>
    <definedName name="solver_lin" localSheetId="0" hidden="1">2</definedName>
    <definedName name="solver_mip" localSheetId="0" hidden="1">500000</definedName>
    <definedName name="solver_mni" localSheetId="0" hidden="1">300</definedName>
    <definedName name="solver_mrt" localSheetId="0" hidden="1">0.25</definedName>
    <definedName name="solver_msl" localSheetId="0" hidden="1">2</definedName>
    <definedName name="solver_neg" localSheetId="0" hidden="1">1</definedName>
    <definedName name="solver_nod" localSheetId="0" hidden="1">500000</definedName>
    <definedName name="solver_num" localSheetId="0" hidden="1">2</definedName>
    <definedName name="solver_nwt" localSheetId="0" hidden="1">1</definedName>
    <definedName name="solver_ofx" localSheetId="0" hidden="1">2</definedName>
    <definedName name="solver_opt" localSheetId="0" hidden="1">Model!$B$68</definedName>
    <definedName name="solver_pre" localSheetId="0" hidden="1">0.000001</definedName>
    <definedName name="solver_pro" localSheetId="0" hidden="1">2</definedName>
    <definedName name="solver_rbv" localSheetId="0" hidden="1">1</definedName>
    <definedName name="solver_rel1" localSheetId="0" hidden="1">1</definedName>
    <definedName name="solver_rel2" localSheetId="0" hidden="1">1</definedName>
    <definedName name="solver_reo" localSheetId="0" hidden="1">2</definedName>
    <definedName name="solver_rep" localSheetId="0" hidden="1">2</definedName>
    <definedName name="solver_rhs1" localSheetId="0" hidden="1">EarlyCap</definedName>
    <definedName name="solver_rhs2" localSheetId="0" hidden="1">LaterCap</definedName>
    <definedName name="solver_rlx" localSheetId="0" hidden="1">2</definedName>
    <definedName name="solver_rsd" localSheetId="0" hidden="1">0</definedName>
    <definedName name="solver_scl" localSheetId="0" hidden="1">2</definedName>
    <definedName name="solver_sho" localSheetId="0" hidden="1">2</definedName>
    <definedName name="solver_ssz" localSheetId="0" hidden="1">100</definedName>
    <definedName name="solver_std" localSheetId="0" hidden="1">0</definedName>
    <definedName name="solver_tim" localSheetId="0" hidden="1">100</definedName>
    <definedName name="solver_tol" localSheetId="0" hidden="1">0.0005</definedName>
    <definedName name="solver_typ" localSheetId="0" hidden="1">1</definedName>
    <definedName name="solver_val" localSheetId="0" hidden="1">0</definedName>
    <definedName name="solver_ver" localSheetId="0" hidden="1">3</definedName>
    <definedName name="UnitCost">Model!$B$4</definedName>
    <definedName name="UnitHoldCost">Model!$B$7</definedName>
  </definedNames>
  <calcPr calcId="152511" iterate="1"/>
</workbook>
</file>

<file path=xl/calcChain.xml><?xml version="1.0" encoding="utf-8"?>
<calcChain xmlns="http://schemas.openxmlformats.org/spreadsheetml/2006/main">
  <c r="K27" i="1" l="1"/>
  <c r="K48" i="1" s="1"/>
  <c r="K18" i="1"/>
  <c r="K39" i="1" s="1"/>
  <c r="K19" i="1"/>
  <c r="K40" i="1" s="1"/>
  <c r="K20" i="1"/>
  <c r="K41" i="1" s="1"/>
  <c r="K21" i="1"/>
  <c r="K42" i="1" s="1"/>
  <c r="K22" i="1"/>
  <c r="K43" i="1" s="1"/>
  <c r="K23" i="1"/>
  <c r="K44" i="1" s="1"/>
  <c r="K24" i="1"/>
  <c r="K45" i="1" s="1"/>
  <c r="K25" i="1"/>
  <c r="K46" i="1" s="1"/>
  <c r="K26" i="1"/>
  <c r="K47" i="1" s="1"/>
  <c r="B27" i="1"/>
  <c r="B48" i="1" s="1"/>
  <c r="B18" i="1"/>
  <c r="B39" i="1" s="1"/>
  <c r="B19" i="1"/>
  <c r="B52" i="1" s="1"/>
  <c r="B20" i="1"/>
  <c r="B41" i="1" s="1"/>
  <c r="B21" i="1"/>
  <c r="B42" i="1" s="1"/>
  <c r="B22" i="1"/>
  <c r="B43" i="1" s="1"/>
  <c r="B23" i="1"/>
  <c r="B56" i="1" s="1"/>
  <c r="B24" i="1"/>
  <c r="B45" i="1" s="1"/>
  <c r="B25" i="1"/>
  <c r="B46" i="1" s="1"/>
  <c r="B26" i="1"/>
  <c r="B47" i="1" s="1"/>
  <c r="C27" i="1"/>
  <c r="C48" i="1" s="1"/>
  <c r="C18" i="1"/>
  <c r="C39" i="1" s="1"/>
  <c r="C19" i="1"/>
  <c r="C40" i="1" s="1"/>
  <c r="C20" i="1"/>
  <c r="C41" i="1" s="1"/>
  <c r="C21" i="1"/>
  <c r="C42" i="1" s="1"/>
  <c r="C22" i="1"/>
  <c r="C43" i="1" s="1"/>
  <c r="C23" i="1"/>
  <c r="C44" i="1" s="1"/>
  <c r="C24" i="1"/>
  <c r="C45" i="1" s="1"/>
  <c r="C25" i="1"/>
  <c r="C46" i="1" s="1"/>
  <c r="C26" i="1"/>
  <c r="C47" i="1" s="1"/>
  <c r="D27" i="1"/>
  <c r="D48" i="1" s="1"/>
  <c r="D18" i="1"/>
  <c r="D39" i="1" s="1"/>
  <c r="D19" i="1"/>
  <c r="D40" i="1" s="1"/>
  <c r="D20" i="1"/>
  <c r="D53" i="1" s="1"/>
  <c r="D21" i="1"/>
  <c r="D42" i="1" s="1"/>
  <c r="D22" i="1"/>
  <c r="D43" i="1" s="1"/>
  <c r="D23" i="1"/>
  <c r="D44" i="1" s="1"/>
  <c r="D24" i="1"/>
  <c r="D57" i="1" s="1"/>
  <c r="D25" i="1"/>
  <c r="D46" i="1" s="1"/>
  <c r="D26" i="1"/>
  <c r="D47" i="1" s="1"/>
  <c r="E27" i="1"/>
  <c r="E48" i="1" s="1"/>
  <c r="E18" i="1"/>
  <c r="E39" i="1" s="1"/>
  <c r="E19" i="1"/>
  <c r="E40" i="1" s="1"/>
  <c r="E20" i="1"/>
  <c r="E41" i="1" s="1"/>
  <c r="E21" i="1"/>
  <c r="E42" i="1" s="1"/>
  <c r="E22" i="1"/>
  <c r="E43" i="1" s="1"/>
  <c r="E23" i="1"/>
  <c r="E44" i="1" s="1"/>
  <c r="E24" i="1"/>
  <c r="E45" i="1" s="1"/>
  <c r="E25" i="1"/>
  <c r="E46" i="1" s="1"/>
  <c r="E26" i="1"/>
  <c r="E47" i="1" s="1"/>
  <c r="F27" i="1"/>
  <c r="F60" i="1" s="1"/>
  <c r="F18" i="1"/>
  <c r="F39" i="1" s="1"/>
  <c r="F19" i="1"/>
  <c r="F40" i="1" s="1"/>
  <c r="F20" i="1"/>
  <c r="F41" i="1" s="1"/>
  <c r="F21" i="1"/>
  <c r="F54" i="1" s="1"/>
  <c r="F22" i="1"/>
  <c r="F43" i="1" s="1"/>
  <c r="F23" i="1"/>
  <c r="F44" i="1" s="1"/>
  <c r="F24" i="1"/>
  <c r="F45" i="1" s="1"/>
  <c r="F25" i="1"/>
  <c r="F58" i="1" s="1"/>
  <c r="F26" i="1"/>
  <c r="F47" i="1" s="1"/>
  <c r="G27" i="1"/>
  <c r="G48" i="1" s="1"/>
  <c r="G18" i="1"/>
  <c r="G39" i="1" s="1"/>
  <c r="G19" i="1"/>
  <c r="G40" i="1" s="1"/>
  <c r="G20" i="1"/>
  <c r="G41" i="1" s="1"/>
  <c r="G21" i="1"/>
  <c r="G42" i="1" s="1"/>
  <c r="G22" i="1"/>
  <c r="G43" i="1" s="1"/>
  <c r="G23" i="1"/>
  <c r="G44" i="1" s="1"/>
  <c r="G24" i="1"/>
  <c r="G45" i="1" s="1"/>
  <c r="G25" i="1"/>
  <c r="G46" i="1" s="1"/>
  <c r="G26" i="1"/>
  <c r="G47" i="1" s="1"/>
  <c r="H27" i="1"/>
  <c r="H48" i="1" s="1"/>
  <c r="H18" i="1"/>
  <c r="H51" i="1" s="1"/>
  <c r="H19" i="1"/>
  <c r="H40" i="1" s="1"/>
  <c r="H20" i="1"/>
  <c r="H41" i="1" s="1"/>
  <c r="H21" i="1"/>
  <c r="H42" i="1" s="1"/>
  <c r="H22" i="1"/>
  <c r="H55" i="1" s="1"/>
  <c r="H23" i="1"/>
  <c r="H44" i="1" s="1"/>
  <c r="H24" i="1"/>
  <c r="H45" i="1" s="1"/>
  <c r="H25" i="1"/>
  <c r="H46" i="1" s="1"/>
  <c r="H26" i="1"/>
  <c r="H59" i="1" s="1"/>
  <c r="I27" i="1"/>
  <c r="I48" i="1" s="1"/>
  <c r="I18" i="1"/>
  <c r="I39" i="1" s="1"/>
  <c r="I19" i="1"/>
  <c r="I40" i="1" s="1"/>
  <c r="I20" i="1"/>
  <c r="I41" i="1" s="1"/>
  <c r="I21" i="1"/>
  <c r="I42" i="1" s="1"/>
  <c r="I22" i="1"/>
  <c r="I43" i="1" s="1"/>
  <c r="I23" i="1"/>
  <c r="I44" i="1" s="1"/>
  <c r="I24" i="1"/>
  <c r="I45" i="1" s="1"/>
  <c r="I25" i="1"/>
  <c r="I46" i="1" s="1"/>
  <c r="I26" i="1"/>
  <c r="I47" i="1" s="1"/>
  <c r="J27" i="1"/>
  <c r="J48" i="1" s="1"/>
  <c r="J18" i="1"/>
  <c r="J39" i="1" s="1"/>
  <c r="J19" i="1"/>
  <c r="J52" i="1" s="1"/>
  <c r="J20" i="1"/>
  <c r="J41" i="1" s="1"/>
  <c r="J21" i="1"/>
  <c r="J42" i="1" s="1"/>
  <c r="J22" i="1"/>
  <c r="J43" i="1" s="1"/>
  <c r="J23" i="1"/>
  <c r="J56" i="1" s="1"/>
  <c r="J24" i="1"/>
  <c r="J45" i="1" s="1"/>
  <c r="J25" i="1"/>
  <c r="J46" i="1" s="1"/>
  <c r="J26" i="1"/>
  <c r="J47" i="1" s="1"/>
  <c r="K60" i="1"/>
  <c r="K52" i="1"/>
  <c r="K54" i="1"/>
  <c r="K56" i="1"/>
  <c r="K58" i="1"/>
  <c r="B60" i="1"/>
  <c r="B51" i="1"/>
  <c r="B53" i="1"/>
  <c r="B55" i="1"/>
  <c r="B57" i="1"/>
  <c r="B59" i="1"/>
  <c r="C52" i="1"/>
  <c r="C56" i="1"/>
  <c r="D60" i="1"/>
  <c r="D52" i="1"/>
  <c r="D54" i="1"/>
  <c r="D56" i="1"/>
  <c r="D58" i="1"/>
  <c r="E60" i="1"/>
  <c r="E54" i="1"/>
  <c r="E58" i="1"/>
  <c r="F51" i="1"/>
  <c r="F53" i="1"/>
  <c r="F55" i="1"/>
  <c r="F57" i="1"/>
  <c r="F59" i="1"/>
  <c r="G52" i="1"/>
  <c r="G56" i="1"/>
  <c r="H60" i="1"/>
  <c r="H52" i="1"/>
  <c r="H54" i="1"/>
  <c r="H56" i="1"/>
  <c r="H58" i="1"/>
  <c r="I60" i="1"/>
  <c r="I54" i="1"/>
  <c r="I58" i="1"/>
  <c r="J51" i="1"/>
  <c r="J53" i="1"/>
  <c r="J55" i="1"/>
  <c r="J57" i="1"/>
  <c r="J59" i="1"/>
  <c r="K35" i="1"/>
  <c r="B35" i="1"/>
  <c r="C35" i="1"/>
  <c r="D35" i="1"/>
  <c r="E35" i="1"/>
  <c r="F35" i="1"/>
  <c r="G35" i="1"/>
  <c r="H35" i="1"/>
  <c r="I35" i="1"/>
  <c r="J35" i="1"/>
  <c r="K37" i="1"/>
  <c r="B37" i="1"/>
  <c r="C37" i="1"/>
  <c r="D37" i="1"/>
  <c r="E37" i="1"/>
  <c r="F37" i="1"/>
  <c r="G37" i="1"/>
  <c r="H37" i="1"/>
  <c r="I37" i="1"/>
  <c r="J37" i="1"/>
  <c r="B65" i="1" l="1"/>
  <c r="J58" i="1"/>
  <c r="J54" i="1"/>
  <c r="J60" i="1"/>
  <c r="I52" i="1"/>
  <c r="H57" i="1"/>
  <c r="H53" i="1"/>
  <c r="G58" i="1"/>
  <c r="G60" i="1"/>
  <c r="F56" i="1"/>
  <c r="F52" i="1"/>
  <c r="E56" i="1"/>
  <c r="D59" i="1"/>
  <c r="D55" i="1"/>
  <c r="D51" i="1"/>
  <c r="C54" i="1"/>
  <c r="B58" i="1"/>
  <c r="B54" i="1"/>
  <c r="J44" i="1"/>
  <c r="J40" i="1"/>
  <c r="H47" i="1"/>
  <c r="H43" i="1"/>
  <c r="H39" i="1"/>
  <c r="F46" i="1"/>
  <c r="F42" i="1"/>
  <c r="F48" i="1"/>
  <c r="D45" i="1"/>
  <c r="D41" i="1"/>
  <c r="B44" i="1"/>
  <c r="B40" i="1"/>
  <c r="I56" i="1"/>
  <c r="G54" i="1"/>
  <c r="E52" i="1"/>
  <c r="C58" i="1"/>
  <c r="C60" i="1"/>
  <c r="B64" i="1"/>
  <c r="I49" i="1"/>
  <c r="G49" i="1"/>
  <c r="E49" i="1"/>
  <c r="C49" i="1"/>
  <c r="K49" i="1"/>
  <c r="I59" i="1"/>
  <c r="I57" i="1"/>
  <c r="I55" i="1"/>
  <c r="I53" i="1"/>
  <c r="I51" i="1"/>
  <c r="G59" i="1"/>
  <c r="G57" i="1"/>
  <c r="G55" i="1"/>
  <c r="G53" i="1"/>
  <c r="G51" i="1"/>
  <c r="E59" i="1"/>
  <c r="E57" i="1"/>
  <c r="E55" i="1"/>
  <c r="E53" i="1"/>
  <c r="E51" i="1"/>
  <c r="C59" i="1"/>
  <c r="C57" i="1"/>
  <c r="C55" i="1"/>
  <c r="C53" i="1"/>
  <c r="C51" i="1"/>
  <c r="K59" i="1"/>
  <c r="K57" i="1"/>
  <c r="K55" i="1"/>
  <c r="K53" i="1"/>
  <c r="K51" i="1"/>
  <c r="F61" i="1" l="1"/>
  <c r="H61" i="1"/>
  <c r="J61" i="1"/>
  <c r="D49" i="1"/>
  <c r="B49" i="1"/>
  <c r="B61" i="1"/>
  <c r="H49" i="1"/>
  <c r="D61" i="1"/>
  <c r="J49" i="1"/>
  <c r="F49" i="1"/>
  <c r="C61" i="1"/>
  <c r="G61" i="1"/>
  <c r="K61" i="1"/>
  <c r="E61" i="1"/>
  <c r="I61" i="1"/>
  <c r="B66" i="1" l="1"/>
  <c r="B67" i="1"/>
  <c r="B68" i="1" l="1"/>
</calcChain>
</file>

<file path=xl/comments1.xml><?xml version="1.0" encoding="utf-8"?>
<comments xmlns="http://schemas.openxmlformats.org/spreadsheetml/2006/main">
  <authors>
    <author>Chris Albright</author>
  </authors>
  <commentList>
    <comment ref="A49" authorId="0" shapeId="0">
      <text>
        <r>
          <rPr>
            <b/>
            <sz val="8"/>
            <color indexed="81"/>
            <rFont val="Tahoma"/>
            <family val="2"/>
          </rPr>
          <t>With respect to the distribution of later period demand</t>
        </r>
        <r>
          <rPr>
            <sz val="8"/>
            <color indexed="81"/>
            <rFont val="Tahoma"/>
            <family val="2"/>
          </rPr>
          <t xml:space="preserve">
</t>
        </r>
      </text>
    </comment>
    <comment ref="A61" authorId="0" shapeId="0">
      <text>
        <r>
          <rPr>
            <b/>
            <sz val="8"/>
            <color indexed="81"/>
            <rFont val="Tahoma"/>
            <family val="2"/>
          </rPr>
          <t>With respect to the distribution of later period demand</t>
        </r>
      </text>
    </comment>
    <comment ref="A63" authorId="0" shapeId="0">
      <text>
        <r>
          <rPr>
            <b/>
            <sz val="8"/>
            <color indexed="81"/>
            <rFont val="Tahoma"/>
            <family val="2"/>
          </rPr>
          <t>With respect to the distribution of early period demand</t>
        </r>
        <r>
          <rPr>
            <sz val="8"/>
            <color indexed="81"/>
            <rFont val="Tahoma"/>
            <family val="2"/>
          </rPr>
          <t xml:space="preserve">
</t>
        </r>
      </text>
    </comment>
  </commentList>
</comments>
</file>

<file path=xl/sharedStrings.xml><?xml version="1.0" encoding="utf-8"?>
<sst xmlns="http://schemas.openxmlformats.org/spreadsheetml/2006/main" count="60" uniqueCount="32">
  <si>
    <t>Inputs</t>
  </si>
  <si>
    <t>Selling price</t>
  </si>
  <si>
    <t>Demand during early period</t>
  </si>
  <si>
    <t>Value</t>
  </si>
  <si>
    <t>Probability</t>
  </si>
  <si>
    <t>Production decisions</t>
  </si>
  <si>
    <t>Multiple of early demand</t>
  </si>
  <si>
    <t>Later demand (one column for each possible early demand)</t>
  </si>
  <si>
    <t>Early production</t>
  </si>
  <si>
    <t>Later production</t>
  </si>
  <si>
    <t>Production cost</t>
  </si>
  <si>
    <t>Sales revenue</t>
  </si>
  <si>
    <t>Expected values</t>
  </si>
  <si>
    <t>Profit</t>
  </si>
  <si>
    <t>Distribution of demand during later period (probabilities at right assumed valid for each column separately)</t>
  </si>
  <si>
    <t>Costs, revenues for all scenarios</t>
  </si>
  <si>
    <t>Unit production cost</t>
  </si>
  <si>
    <t>Early capacity</t>
  </si>
  <si>
    <t>Later capacity</t>
  </si>
  <si>
    <t>Markdown price</t>
  </si>
  <si>
    <t>Markdown revenue</t>
  </si>
  <si>
    <t>Expected sales revenues</t>
  </si>
  <si>
    <t>Expected markdown revenues</t>
  </si>
  <si>
    <t>Holding cost</t>
  </si>
  <si>
    <t>charged per unit in inventory after early period</t>
  </si>
  <si>
    <t>constant through both periods</t>
  </si>
  <si>
    <t>for any items left over after later period</t>
  </si>
  <si>
    <t>Summary of results from three scenarios</t>
  </si>
  <si>
    <t>Unimodal</t>
  </si>
  <si>
    <t>U-shaped</t>
  </si>
  <si>
    <t>Equally likcly</t>
  </si>
  <si>
    <t>Two-stage production for a fashion product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</si>
</sst>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quot;$&quot;#,##0"/>
  </numFmts>
  <fonts count="5" x14ac:knownFonts="1">
    <font>
      <sz val="11"/>
      <name val="Calibri"/>
      <family val="2"/>
    </font>
    <font>
      <sz val="8"/>
      <color indexed="81"/>
      <name val="Tahoma"/>
      <family val="2"/>
    </font>
    <font>
      <b/>
      <sz val="8"/>
      <color indexed="81"/>
      <name val="Tahoma"/>
      <family val="2"/>
    </font>
    <font>
      <b/>
      <sz val="11"/>
      <name val="Calibri"/>
      <family val="2"/>
    </font>
    <font>
      <sz val="11"/>
      <name val="Calibri"/>
      <family val="2"/>
    </font>
  </fonts>
  <fills count="5">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s>
  <borders count="1">
    <border>
      <left/>
      <right/>
      <top/>
      <bottom/>
      <diagonal/>
    </border>
  </borders>
  <cellStyleXfs count="1">
    <xf numFmtId="0" fontId="0" fillId="0" borderId="0"/>
  </cellStyleXfs>
  <cellXfs count="19">
    <xf numFmtId="0" fontId="0" fillId="0" borderId="0" xfId="0"/>
    <xf numFmtId="0" fontId="3" fillId="0" borderId="0" xfId="0" applyFont="1"/>
    <xf numFmtId="0" fontId="4" fillId="0" borderId="0" xfId="0" applyFont="1"/>
    <xf numFmtId="0" fontId="4" fillId="0" borderId="0" xfId="0" applyNumberFormat="1" applyFont="1"/>
    <xf numFmtId="164" fontId="4" fillId="2" borderId="0" xfId="0" applyNumberFormat="1" applyFont="1" applyFill="1" applyBorder="1"/>
    <xf numFmtId="0" fontId="4" fillId="0" borderId="0" xfId="0" applyFont="1" applyAlignment="1">
      <alignment horizontal="left" indent="1"/>
    </xf>
    <xf numFmtId="2" fontId="4" fillId="0" borderId="0" xfId="0" applyNumberFormat="1" applyFont="1" applyBorder="1"/>
    <xf numFmtId="1" fontId="4" fillId="2" borderId="0" xfId="0" applyNumberFormat="1" applyFont="1" applyFill="1" applyBorder="1"/>
    <xf numFmtId="0" fontId="4" fillId="2" borderId="0" xfId="0" applyFont="1" applyFill="1" applyBorder="1"/>
    <xf numFmtId="2" fontId="4" fillId="2" borderId="0" xfId="0" applyNumberFormat="1" applyFont="1" applyFill="1" applyBorder="1"/>
    <xf numFmtId="0" fontId="4" fillId="0" borderId="0" xfId="0" applyFont="1" applyAlignment="1">
      <alignment horizontal="right"/>
    </xf>
    <xf numFmtId="2" fontId="4" fillId="0" borderId="0" xfId="0" applyNumberFormat="1" applyFont="1"/>
    <xf numFmtId="0" fontId="4" fillId="0" borderId="0" xfId="0" applyFont="1" applyBorder="1"/>
    <xf numFmtId="1" fontId="4" fillId="3" borderId="0" xfId="0" applyNumberFormat="1" applyFont="1" applyFill="1" applyBorder="1"/>
    <xf numFmtId="0" fontId="4" fillId="0" borderId="0" xfId="0" applyFont="1" applyFill="1"/>
    <xf numFmtId="164" fontId="4" fillId="0" borderId="0" xfId="0" applyNumberFormat="1" applyFont="1" applyBorder="1"/>
    <xf numFmtId="164" fontId="4" fillId="0" borderId="0" xfId="0" applyNumberFormat="1" applyFont="1"/>
    <xf numFmtId="164" fontId="4" fillId="4" borderId="0" xfId="0" applyNumberFormat="1" applyFont="1" applyFill="1" applyBorder="1"/>
    <xf numFmtId="0" fontId="4" fillId="0" borderId="0" xfId="0" applyFont="1" applyAlignment="1">
      <alignment horizontal="center"/>
    </xf>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215900</xdr:colOff>
      <xdr:row>2</xdr:row>
      <xdr:rowOff>127000</xdr:rowOff>
    </xdr:from>
    <xdr:to>
      <xdr:col>13</xdr:col>
      <xdr:colOff>175260</xdr:colOff>
      <xdr:row>9</xdr:row>
      <xdr:rowOff>160020</xdr:rowOff>
    </xdr:to>
    <xdr:sp macro="" textlink="">
      <xdr:nvSpPr>
        <xdr:cNvPr id="3" name="TextBox 2"/>
        <xdr:cNvSpPr txBox="1"/>
      </xdr:nvSpPr>
      <xdr:spPr>
        <a:xfrm>
          <a:off x="5748020" y="469900"/>
          <a:ext cx="3792220" cy="131318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The capacities have been</a:t>
          </a:r>
          <a:r>
            <a:rPr lang="en-US" sz="1100" baseline="0"/>
            <a:t> changed</a:t>
          </a:r>
          <a:r>
            <a:rPr lang="en-US" sz="1100"/>
            <a:t>, the early demand values have been increased by a factor of 10, and the multiples in the range A18:A27 are now less than 1. The model has again been run for the same three scenarios as before. See the next sheet for summary results. Clearly, the best scenario from a profit standpoint is the unimodal.</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68"/>
  <sheetViews>
    <sheetView tabSelected="1" zoomScaleNormal="100" workbookViewId="0"/>
  </sheetViews>
  <sheetFormatPr defaultColWidth="9.109375" defaultRowHeight="14.4" x14ac:dyDescent="0.3"/>
  <cols>
    <col min="1" max="1" width="24.6640625" style="2" customWidth="1"/>
    <col min="2" max="2" width="9.88671875" style="2" customWidth="1"/>
    <col min="3" max="3" width="9.6640625" style="2" customWidth="1"/>
    <col min="4" max="11" width="9.109375" style="2"/>
    <col min="12" max="12" width="10.33203125" style="2" customWidth="1"/>
    <col min="13" max="16" width="9.109375" style="2"/>
    <col min="17" max="19" width="8.6640625" style="2" customWidth="1"/>
    <col min="20" max="16384" width="9.109375" style="2"/>
  </cols>
  <sheetData>
    <row r="1" spans="1:22" x14ac:dyDescent="0.3">
      <c r="A1" s="1" t="s">
        <v>31</v>
      </c>
      <c r="Q1" s="3"/>
      <c r="R1" s="3"/>
    </row>
    <row r="2" spans="1:22" ht="12.75" customHeight="1" x14ac:dyDescent="0.3">
      <c r="Q2" s="3"/>
      <c r="R2" s="3"/>
    </row>
    <row r="3" spans="1:22" x14ac:dyDescent="0.3">
      <c r="A3" s="1" t="s">
        <v>0</v>
      </c>
      <c r="Q3" s="3"/>
      <c r="R3" s="3"/>
    </row>
    <row r="4" spans="1:22" x14ac:dyDescent="0.3">
      <c r="A4" s="2" t="s">
        <v>16</v>
      </c>
      <c r="B4" s="4">
        <v>25</v>
      </c>
      <c r="C4" s="5" t="s">
        <v>25</v>
      </c>
      <c r="Q4" s="3"/>
      <c r="R4" s="3"/>
    </row>
    <row r="5" spans="1:22" x14ac:dyDescent="0.3">
      <c r="A5" s="2" t="s">
        <v>1</v>
      </c>
      <c r="B5" s="4">
        <v>40</v>
      </c>
      <c r="C5" s="5" t="s">
        <v>25</v>
      </c>
      <c r="Q5" s="6"/>
      <c r="R5" s="6"/>
    </row>
    <row r="6" spans="1:22" x14ac:dyDescent="0.3">
      <c r="A6" s="2" t="s">
        <v>19</v>
      </c>
      <c r="B6" s="4">
        <v>20</v>
      </c>
      <c r="C6" s="5" t="s">
        <v>26</v>
      </c>
      <c r="Q6" s="3"/>
      <c r="R6" s="3"/>
    </row>
    <row r="7" spans="1:22" x14ac:dyDescent="0.3">
      <c r="A7" s="2" t="s">
        <v>23</v>
      </c>
      <c r="B7" s="4">
        <v>3</v>
      </c>
      <c r="C7" s="5" t="s">
        <v>24</v>
      </c>
      <c r="Q7" s="3"/>
      <c r="R7" s="3"/>
    </row>
    <row r="8" spans="1:22" x14ac:dyDescent="0.3">
      <c r="A8" s="2" t="s">
        <v>17</v>
      </c>
      <c r="B8" s="7">
        <v>10000</v>
      </c>
      <c r="Q8" s="3"/>
      <c r="R8" s="3"/>
    </row>
    <row r="9" spans="1:22" x14ac:dyDescent="0.3">
      <c r="A9" s="2" t="s">
        <v>18</v>
      </c>
      <c r="B9" s="7">
        <v>1250</v>
      </c>
      <c r="Q9" s="3"/>
      <c r="R9" s="3"/>
    </row>
    <row r="10" spans="1:22" x14ac:dyDescent="0.3">
      <c r="Q10" s="3"/>
      <c r="R10" s="3"/>
    </row>
    <row r="11" spans="1:22" x14ac:dyDescent="0.3">
      <c r="E11" s="1"/>
      <c r="Q11" s="3"/>
      <c r="R11" s="3"/>
    </row>
    <row r="12" spans="1:22" x14ac:dyDescent="0.3">
      <c r="A12" s="1" t="s">
        <v>2</v>
      </c>
      <c r="Q12" s="3"/>
      <c r="R12" s="3"/>
    </row>
    <row r="13" spans="1:22" x14ac:dyDescent="0.3">
      <c r="A13" s="2" t="s">
        <v>3</v>
      </c>
      <c r="B13" s="8">
        <v>1000</v>
      </c>
      <c r="C13" s="8">
        <v>2000</v>
      </c>
      <c r="D13" s="8">
        <v>3000</v>
      </c>
      <c r="E13" s="8">
        <v>4000</v>
      </c>
      <c r="F13" s="8">
        <v>5000</v>
      </c>
      <c r="G13" s="8">
        <v>6000</v>
      </c>
      <c r="H13" s="8">
        <v>7000</v>
      </c>
      <c r="I13" s="8">
        <v>8000</v>
      </c>
      <c r="J13" s="8">
        <v>9000</v>
      </c>
      <c r="K13" s="8">
        <v>10000</v>
      </c>
      <c r="Q13" s="3"/>
      <c r="R13" s="3"/>
    </row>
    <row r="14" spans="1:22" x14ac:dyDescent="0.3">
      <c r="A14" s="2" t="s">
        <v>4</v>
      </c>
      <c r="B14" s="9">
        <v>0.05</v>
      </c>
      <c r="C14" s="9">
        <v>0.05</v>
      </c>
      <c r="D14" s="9">
        <v>0.05</v>
      </c>
      <c r="E14" s="9">
        <v>0.1</v>
      </c>
      <c r="F14" s="9">
        <v>0.25</v>
      </c>
      <c r="G14" s="9">
        <v>0.25</v>
      </c>
      <c r="H14" s="9">
        <v>0.1</v>
      </c>
      <c r="I14" s="9">
        <v>0.05</v>
      </c>
      <c r="J14" s="9">
        <v>0.05</v>
      </c>
      <c r="K14" s="9">
        <v>0.05</v>
      </c>
      <c r="M14" s="6"/>
      <c r="N14" s="6"/>
      <c r="O14" s="6"/>
      <c r="P14" s="6"/>
      <c r="Q14" s="3"/>
      <c r="R14" s="3"/>
      <c r="S14" s="6"/>
      <c r="T14" s="6"/>
      <c r="U14" s="6"/>
      <c r="V14" s="6"/>
    </row>
    <row r="15" spans="1:22" x14ac:dyDescent="0.3">
      <c r="Q15" s="3"/>
      <c r="R15" s="3"/>
    </row>
    <row r="16" spans="1:22" x14ac:dyDescent="0.3">
      <c r="A16" s="1" t="s">
        <v>14</v>
      </c>
      <c r="Q16" s="3"/>
      <c r="R16" s="3"/>
    </row>
    <row r="17" spans="1:18" x14ac:dyDescent="0.3">
      <c r="A17" s="10" t="s">
        <v>6</v>
      </c>
      <c r="B17" s="18" t="s">
        <v>7</v>
      </c>
      <c r="C17" s="18"/>
      <c r="D17" s="18"/>
      <c r="E17" s="18"/>
      <c r="F17" s="18"/>
      <c r="G17" s="18"/>
      <c r="H17" s="18"/>
      <c r="I17" s="18"/>
      <c r="J17" s="18"/>
      <c r="K17" s="18"/>
      <c r="L17" s="10" t="s">
        <v>4</v>
      </c>
      <c r="Q17" s="3"/>
      <c r="R17" s="3"/>
    </row>
    <row r="18" spans="1:18" x14ac:dyDescent="0.3">
      <c r="A18" s="2">
        <v>0.1</v>
      </c>
      <c r="B18" s="8">
        <f t="shared" ref="B18:B27" si="0">$A18*B$13</f>
        <v>100</v>
      </c>
      <c r="C18" s="8">
        <f t="shared" ref="C18:K27" si="1">$A18*C$13</f>
        <v>200</v>
      </c>
      <c r="D18" s="8">
        <f t="shared" si="1"/>
        <v>300</v>
      </c>
      <c r="E18" s="8">
        <f t="shared" si="1"/>
        <v>400</v>
      </c>
      <c r="F18" s="8">
        <f t="shared" si="1"/>
        <v>500</v>
      </c>
      <c r="G18" s="8">
        <f t="shared" si="1"/>
        <v>600</v>
      </c>
      <c r="H18" s="8">
        <f t="shared" si="1"/>
        <v>700</v>
      </c>
      <c r="I18" s="8">
        <f t="shared" si="1"/>
        <v>800</v>
      </c>
      <c r="J18" s="8">
        <f t="shared" si="1"/>
        <v>900</v>
      </c>
      <c r="K18" s="8">
        <f t="shared" si="1"/>
        <v>1000</v>
      </c>
      <c r="L18" s="9">
        <v>0.05</v>
      </c>
      <c r="N18" s="6"/>
    </row>
    <row r="19" spans="1:18" x14ac:dyDescent="0.3">
      <c r="A19" s="2">
        <v>0.15</v>
      </c>
      <c r="B19" s="8">
        <f t="shared" si="0"/>
        <v>150</v>
      </c>
      <c r="C19" s="8">
        <f t="shared" si="1"/>
        <v>300</v>
      </c>
      <c r="D19" s="8">
        <f t="shared" si="1"/>
        <v>450</v>
      </c>
      <c r="E19" s="8">
        <f t="shared" si="1"/>
        <v>600</v>
      </c>
      <c r="F19" s="8">
        <f t="shared" si="1"/>
        <v>750</v>
      </c>
      <c r="G19" s="8">
        <f t="shared" si="1"/>
        <v>900</v>
      </c>
      <c r="H19" s="8">
        <f t="shared" si="1"/>
        <v>1050</v>
      </c>
      <c r="I19" s="8">
        <f t="shared" si="1"/>
        <v>1200</v>
      </c>
      <c r="J19" s="8">
        <f t="shared" si="1"/>
        <v>1350</v>
      </c>
      <c r="K19" s="8">
        <f t="shared" si="1"/>
        <v>1500</v>
      </c>
      <c r="L19" s="9">
        <v>0.05</v>
      </c>
      <c r="N19" s="6"/>
    </row>
    <row r="20" spans="1:18" x14ac:dyDescent="0.3">
      <c r="A20" s="2">
        <v>0.2</v>
      </c>
      <c r="B20" s="8">
        <f t="shared" si="0"/>
        <v>200</v>
      </c>
      <c r="C20" s="8">
        <f t="shared" si="1"/>
        <v>400</v>
      </c>
      <c r="D20" s="8">
        <f t="shared" si="1"/>
        <v>600</v>
      </c>
      <c r="E20" s="8">
        <f t="shared" si="1"/>
        <v>800</v>
      </c>
      <c r="F20" s="8">
        <f t="shared" si="1"/>
        <v>1000</v>
      </c>
      <c r="G20" s="8">
        <f t="shared" si="1"/>
        <v>1200</v>
      </c>
      <c r="H20" s="8">
        <f t="shared" si="1"/>
        <v>1400</v>
      </c>
      <c r="I20" s="8">
        <f t="shared" si="1"/>
        <v>1600</v>
      </c>
      <c r="J20" s="8">
        <f t="shared" si="1"/>
        <v>1800</v>
      </c>
      <c r="K20" s="8">
        <f t="shared" si="1"/>
        <v>2000</v>
      </c>
      <c r="L20" s="9">
        <v>0.05</v>
      </c>
      <c r="N20" s="6"/>
    </row>
    <row r="21" spans="1:18" x14ac:dyDescent="0.3">
      <c r="A21" s="2">
        <v>0.25</v>
      </c>
      <c r="B21" s="8">
        <f t="shared" si="0"/>
        <v>250</v>
      </c>
      <c r="C21" s="8">
        <f t="shared" si="1"/>
        <v>500</v>
      </c>
      <c r="D21" s="8">
        <f t="shared" si="1"/>
        <v>750</v>
      </c>
      <c r="E21" s="8">
        <f t="shared" si="1"/>
        <v>1000</v>
      </c>
      <c r="F21" s="8">
        <f t="shared" si="1"/>
        <v>1250</v>
      </c>
      <c r="G21" s="8">
        <f t="shared" si="1"/>
        <v>1500</v>
      </c>
      <c r="H21" s="8">
        <f t="shared" si="1"/>
        <v>1750</v>
      </c>
      <c r="I21" s="8">
        <f t="shared" si="1"/>
        <v>2000</v>
      </c>
      <c r="J21" s="8">
        <f t="shared" si="1"/>
        <v>2250</v>
      </c>
      <c r="K21" s="8">
        <f t="shared" si="1"/>
        <v>2500</v>
      </c>
      <c r="L21" s="9">
        <v>0.1</v>
      </c>
      <c r="N21" s="6"/>
    </row>
    <row r="22" spans="1:18" x14ac:dyDescent="0.3">
      <c r="A22" s="2">
        <v>0.3</v>
      </c>
      <c r="B22" s="8">
        <f t="shared" si="0"/>
        <v>300</v>
      </c>
      <c r="C22" s="8">
        <f t="shared" si="1"/>
        <v>600</v>
      </c>
      <c r="D22" s="8">
        <f t="shared" si="1"/>
        <v>900</v>
      </c>
      <c r="E22" s="8">
        <f t="shared" si="1"/>
        <v>1200</v>
      </c>
      <c r="F22" s="8">
        <f t="shared" si="1"/>
        <v>1500</v>
      </c>
      <c r="G22" s="8">
        <f t="shared" si="1"/>
        <v>1800</v>
      </c>
      <c r="H22" s="8">
        <f t="shared" si="1"/>
        <v>2100</v>
      </c>
      <c r="I22" s="8">
        <f t="shared" si="1"/>
        <v>2400</v>
      </c>
      <c r="J22" s="8">
        <f t="shared" si="1"/>
        <v>2700</v>
      </c>
      <c r="K22" s="8">
        <f t="shared" si="1"/>
        <v>3000</v>
      </c>
      <c r="L22" s="9">
        <v>0.25</v>
      </c>
      <c r="N22" s="6"/>
    </row>
    <row r="23" spans="1:18" x14ac:dyDescent="0.3">
      <c r="A23" s="2">
        <v>0.35</v>
      </c>
      <c r="B23" s="8">
        <f t="shared" si="0"/>
        <v>350</v>
      </c>
      <c r="C23" s="8">
        <f t="shared" si="1"/>
        <v>700</v>
      </c>
      <c r="D23" s="8">
        <f t="shared" si="1"/>
        <v>1050</v>
      </c>
      <c r="E23" s="8">
        <f t="shared" si="1"/>
        <v>1400</v>
      </c>
      <c r="F23" s="8">
        <f t="shared" si="1"/>
        <v>1750</v>
      </c>
      <c r="G23" s="8">
        <f t="shared" si="1"/>
        <v>2100</v>
      </c>
      <c r="H23" s="8">
        <f t="shared" si="1"/>
        <v>2450</v>
      </c>
      <c r="I23" s="8">
        <f t="shared" si="1"/>
        <v>2800</v>
      </c>
      <c r="J23" s="8">
        <f t="shared" si="1"/>
        <v>3150</v>
      </c>
      <c r="K23" s="8">
        <f t="shared" si="1"/>
        <v>3500</v>
      </c>
      <c r="L23" s="9">
        <v>0.25</v>
      </c>
      <c r="N23" s="6"/>
    </row>
    <row r="24" spans="1:18" x14ac:dyDescent="0.3">
      <c r="A24" s="2">
        <v>0.4</v>
      </c>
      <c r="B24" s="8">
        <f t="shared" si="0"/>
        <v>400</v>
      </c>
      <c r="C24" s="8">
        <f t="shared" si="1"/>
        <v>800</v>
      </c>
      <c r="D24" s="8">
        <f t="shared" si="1"/>
        <v>1200</v>
      </c>
      <c r="E24" s="8">
        <f t="shared" si="1"/>
        <v>1600</v>
      </c>
      <c r="F24" s="8">
        <f t="shared" si="1"/>
        <v>2000</v>
      </c>
      <c r="G24" s="8">
        <f t="shared" si="1"/>
        <v>2400</v>
      </c>
      <c r="H24" s="8">
        <f t="shared" si="1"/>
        <v>2800</v>
      </c>
      <c r="I24" s="8">
        <f t="shared" si="1"/>
        <v>3200</v>
      </c>
      <c r="J24" s="8">
        <f t="shared" si="1"/>
        <v>3600</v>
      </c>
      <c r="K24" s="8">
        <f t="shared" si="1"/>
        <v>4000</v>
      </c>
      <c r="L24" s="9">
        <v>0.1</v>
      </c>
      <c r="M24" s="11"/>
      <c r="N24" s="6"/>
    </row>
    <row r="25" spans="1:18" x14ac:dyDescent="0.3">
      <c r="A25" s="2">
        <v>0.45</v>
      </c>
      <c r="B25" s="8">
        <f t="shared" si="0"/>
        <v>450</v>
      </c>
      <c r="C25" s="8">
        <f t="shared" si="1"/>
        <v>900</v>
      </c>
      <c r="D25" s="8">
        <f t="shared" si="1"/>
        <v>1350</v>
      </c>
      <c r="E25" s="8">
        <f t="shared" si="1"/>
        <v>1800</v>
      </c>
      <c r="F25" s="8">
        <f t="shared" si="1"/>
        <v>2250</v>
      </c>
      <c r="G25" s="8">
        <f t="shared" si="1"/>
        <v>2700</v>
      </c>
      <c r="H25" s="8">
        <f t="shared" si="1"/>
        <v>3150</v>
      </c>
      <c r="I25" s="8">
        <f t="shared" si="1"/>
        <v>3600</v>
      </c>
      <c r="J25" s="8">
        <f t="shared" si="1"/>
        <v>4050</v>
      </c>
      <c r="K25" s="8">
        <f t="shared" si="1"/>
        <v>4500</v>
      </c>
      <c r="L25" s="9">
        <v>0.05</v>
      </c>
      <c r="N25" s="6"/>
    </row>
    <row r="26" spans="1:18" x14ac:dyDescent="0.3">
      <c r="A26" s="2">
        <v>0.5</v>
      </c>
      <c r="B26" s="8">
        <f t="shared" si="0"/>
        <v>500</v>
      </c>
      <c r="C26" s="8">
        <f t="shared" si="1"/>
        <v>1000</v>
      </c>
      <c r="D26" s="8">
        <f t="shared" si="1"/>
        <v>1500</v>
      </c>
      <c r="E26" s="8">
        <f t="shared" si="1"/>
        <v>2000</v>
      </c>
      <c r="F26" s="8">
        <f t="shared" si="1"/>
        <v>2500</v>
      </c>
      <c r="G26" s="8">
        <f t="shared" si="1"/>
        <v>3000</v>
      </c>
      <c r="H26" s="8">
        <f t="shared" si="1"/>
        <v>3500</v>
      </c>
      <c r="I26" s="8">
        <f t="shared" si="1"/>
        <v>4000</v>
      </c>
      <c r="J26" s="8">
        <f t="shared" si="1"/>
        <v>4500</v>
      </c>
      <c r="K26" s="8">
        <f t="shared" si="1"/>
        <v>5000</v>
      </c>
      <c r="L26" s="9">
        <v>0.05</v>
      </c>
      <c r="N26" s="6"/>
    </row>
    <row r="27" spans="1:18" x14ac:dyDescent="0.3">
      <c r="A27" s="2">
        <v>0.55000000000000004</v>
      </c>
      <c r="B27" s="8">
        <f t="shared" si="0"/>
        <v>550</v>
      </c>
      <c r="C27" s="8">
        <f t="shared" si="1"/>
        <v>1100</v>
      </c>
      <c r="D27" s="8">
        <f t="shared" si="1"/>
        <v>1650.0000000000002</v>
      </c>
      <c r="E27" s="8">
        <f t="shared" si="1"/>
        <v>2200</v>
      </c>
      <c r="F27" s="8">
        <f t="shared" si="1"/>
        <v>2750</v>
      </c>
      <c r="G27" s="8">
        <f t="shared" si="1"/>
        <v>3300.0000000000005</v>
      </c>
      <c r="H27" s="8">
        <f t="shared" si="1"/>
        <v>3850.0000000000005</v>
      </c>
      <c r="I27" s="8">
        <f t="shared" si="1"/>
        <v>4400</v>
      </c>
      <c r="J27" s="8">
        <f t="shared" si="1"/>
        <v>4950</v>
      </c>
      <c r="K27" s="8">
        <f t="shared" si="1"/>
        <v>5500</v>
      </c>
      <c r="L27" s="9">
        <v>0.05</v>
      </c>
      <c r="N27" s="6"/>
    </row>
    <row r="28" spans="1:18" x14ac:dyDescent="0.3">
      <c r="L28" s="12"/>
    </row>
    <row r="29" spans="1:18" x14ac:dyDescent="0.3">
      <c r="A29" s="1" t="s">
        <v>5</v>
      </c>
    </row>
    <row r="30" spans="1:18" x14ac:dyDescent="0.3">
      <c r="A30" s="2" t="s">
        <v>8</v>
      </c>
      <c r="B30" s="13">
        <v>6999.9996238472395</v>
      </c>
      <c r="M30" s="14"/>
    </row>
    <row r="31" spans="1:18" x14ac:dyDescent="0.3">
      <c r="M31" s="14"/>
    </row>
    <row r="32" spans="1:18" x14ac:dyDescent="0.3">
      <c r="A32" s="2" t="s">
        <v>9</v>
      </c>
      <c r="B32" s="13">
        <v>3.7185772867813263E-7</v>
      </c>
      <c r="C32" s="13">
        <v>1.0108211501833839E-5</v>
      </c>
      <c r="D32" s="13">
        <v>1.3525860705876254E-5</v>
      </c>
      <c r="E32" s="13">
        <v>4.2896819849379412E-6</v>
      </c>
      <c r="F32" s="13">
        <v>2.0151645590888532E-4</v>
      </c>
      <c r="G32" s="13">
        <v>1231.3390337491833</v>
      </c>
      <c r="H32" s="13">
        <v>1249.9999999103027</v>
      </c>
      <c r="I32" s="13">
        <v>1249.9999998220812</v>
      </c>
      <c r="J32" s="13">
        <v>1250</v>
      </c>
      <c r="K32" s="13">
        <v>1250</v>
      </c>
      <c r="M32" s="14"/>
    </row>
    <row r="33" spans="1:13" x14ac:dyDescent="0.3">
      <c r="B33" s="12"/>
      <c r="C33" s="12"/>
      <c r="D33" s="12"/>
      <c r="E33" s="12"/>
      <c r="F33" s="12"/>
      <c r="G33" s="12"/>
      <c r="H33" s="12"/>
      <c r="I33" s="12"/>
      <c r="J33" s="12"/>
      <c r="K33" s="12"/>
      <c r="M33" s="14"/>
    </row>
    <row r="34" spans="1:13" x14ac:dyDescent="0.3">
      <c r="A34" s="1" t="s">
        <v>15</v>
      </c>
      <c r="B34" s="12"/>
      <c r="C34" s="12"/>
      <c r="D34" s="12"/>
      <c r="E34" s="12"/>
      <c r="F34" s="12"/>
      <c r="G34" s="12"/>
      <c r="H34" s="12"/>
      <c r="I34" s="12"/>
      <c r="J34" s="12"/>
      <c r="K34" s="12"/>
      <c r="M34" s="14"/>
    </row>
    <row r="35" spans="1:13" x14ac:dyDescent="0.3">
      <c r="A35" s="2" t="s">
        <v>10</v>
      </c>
      <c r="B35" s="15">
        <f t="shared" ref="B35:K35" si="2">UnitCost*(EarlyProd+B32)</f>
        <v>174999.99060547742</v>
      </c>
      <c r="C35" s="15">
        <f t="shared" si="2"/>
        <v>174999.99084888629</v>
      </c>
      <c r="D35" s="15">
        <f t="shared" si="2"/>
        <v>174999.99093432751</v>
      </c>
      <c r="E35" s="15">
        <f t="shared" si="2"/>
        <v>174999.99070342304</v>
      </c>
      <c r="F35" s="15">
        <f t="shared" si="2"/>
        <v>174999.99563409237</v>
      </c>
      <c r="G35" s="15">
        <f t="shared" si="2"/>
        <v>205783.46643991058</v>
      </c>
      <c r="H35" s="15">
        <f t="shared" si="2"/>
        <v>206249.99059393854</v>
      </c>
      <c r="I35" s="15">
        <f t="shared" si="2"/>
        <v>206249.99059173302</v>
      </c>
      <c r="J35" s="15">
        <f t="shared" si="2"/>
        <v>206249.99059618099</v>
      </c>
      <c r="K35" s="15">
        <f t="shared" si="2"/>
        <v>206249.99059618099</v>
      </c>
      <c r="M35" s="14"/>
    </row>
    <row r="36" spans="1:13" x14ac:dyDescent="0.3">
      <c r="B36" s="15"/>
      <c r="C36" s="15"/>
      <c r="D36" s="15"/>
      <c r="E36" s="15"/>
      <c r="F36" s="15"/>
      <c r="G36" s="15"/>
      <c r="H36" s="15"/>
      <c r="I36" s="15"/>
      <c r="J36" s="15"/>
      <c r="K36" s="15"/>
      <c r="M36" s="14"/>
    </row>
    <row r="37" spans="1:13" x14ac:dyDescent="0.3">
      <c r="A37" s="2" t="s">
        <v>23</v>
      </c>
      <c r="B37" s="15">
        <f t="shared" ref="B37:K37" si="3">UnitHoldCost*MAX(EarlyProd-B13,0)</f>
        <v>17999.99887154172</v>
      </c>
      <c r="C37" s="15">
        <f t="shared" si="3"/>
        <v>14999.998871541718</v>
      </c>
      <c r="D37" s="15">
        <f t="shared" si="3"/>
        <v>11999.998871541718</v>
      </c>
      <c r="E37" s="15">
        <f t="shared" si="3"/>
        <v>8999.9988715417185</v>
      </c>
      <c r="F37" s="15">
        <f t="shared" si="3"/>
        <v>5999.9988715417185</v>
      </c>
      <c r="G37" s="15">
        <f t="shared" si="3"/>
        <v>2999.9988715417185</v>
      </c>
      <c r="H37" s="15">
        <f t="shared" si="3"/>
        <v>0</v>
      </c>
      <c r="I37" s="15">
        <f t="shared" si="3"/>
        <v>0</v>
      </c>
      <c r="J37" s="15">
        <f t="shared" si="3"/>
        <v>0</v>
      </c>
      <c r="K37" s="15">
        <f t="shared" si="3"/>
        <v>0</v>
      </c>
      <c r="M37" s="14"/>
    </row>
    <row r="38" spans="1:13" x14ac:dyDescent="0.3">
      <c r="B38" s="12"/>
      <c r="C38" s="12"/>
      <c r="D38" s="12"/>
      <c r="E38" s="12"/>
      <c r="F38" s="12"/>
      <c r="G38" s="12"/>
      <c r="H38" s="12"/>
      <c r="I38" s="12"/>
      <c r="J38" s="12"/>
      <c r="K38" s="12"/>
      <c r="M38" s="14"/>
    </row>
    <row r="39" spans="1:13" x14ac:dyDescent="0.3">
      <c r="A39" s="2" t="s">
        <v>11</v>
      </c>
      <c r="B39" s="16">
        <f t="shared" ref="B39:K39" si="4">SalesPrice*MIN(B$13+B18,EarlyProd+B$32)</f>
        <v>44000</v>
      </c>
      <c r="C39" s="16">
        <f t="shared" si="4"/>
        <v>88000</v>
      </c>
      <c r="D39" s="16">
        <f t="shared" si="4"/>
        <v>132000</v>
      </c>
      <c r="E39" s="16">
        <f t="shared" si="4"/>
        <v>176000</v>
      </c>
      <c r="F39" s="16">
        <f t="shared" si="4"/>
        <v>220000</v>
      </c>
      <c r="G39" s="16">
        <f t="shared" si="4"/>
        <v>264000</v>
      </c>
      <c r="H39" s="16">
        <f t="shared" si="4"/>
        <v>308000</v>
      </c>
      <c r="I39" s="16">
        <f t="shared" si="4"/>
        <v>329999.98494677281</v>
      </c>
      <c r="J39" s="16">
        <f t="shared" si="4"/>
        <v>329999.98495388957</v>
      </c>
      <c r="K39" s="16">
        <f t="shared" si="4"/>
        <v>329999.98495388957</v>
      </c>
      <c r="M39" s="14"/>
    </row>
    <row r="40" spans="1:13" x14ac:dyDescent="0.3">
      <c r="B40" s="16">
        <f t="shared" ref="B40:K40" si="5">SalesPrice*MIN(B$13+B19,EarlyProd+B$32)</f>
        <v>46000</v>
      </c>
      <c r="C40" s="16">
        <f t="shared" si="5"/>
        <v>92000</v>
      </c>
      <c r="D40" s="16">
        <f t="shared" si="5"/>
        <v>138000</v>
      </c>
      <c r="E40" s="16">
        <f t="shared" si="5"/>
        <v>184000</v>
      </c>
      <c r="F40" s="16">
        <f t="shared" si="5"/>
        <v>230000</v>
      </c>
      <c r="G40" s="16">
        <f t="shared" si="5"/>
        <v>276000</v>
      </c>
      <c r="H40" s="16">
        <f t="shared" si="5"/>
        <v>322000</v>
      </c>
      <c r="I40" s="16">
        <f t="shared" si="5"/>
        <v>329999.98494677281</v>
      </c>
      <c r="J40" s="16">
        <f t="shared" si="5"/>
        <v>329999.98495388957</v>
      </c>
      <c r="K40" s="16">
        <f t="shared" si="5"/>
        <v>329999.98495388957</v>
      </c>
      <c r="M40" s="14"/>
    </row>
    <row r="41" spans="1:13" x14ac:dyDescent="0.3">
      <c r="B41" s="16">
        <f t="shared" ref="B41:K41" si="6">SalesPrice*MIN(B$13+B20,EarlyProd+B$32)</f>
        <v>48000</v>
      </c>
      <c r="C41" s="16">
        <f t="shared" si="6"/>
        <v>96000</v>
      </c>
      <c r="D41" s="16">
        <f t="shared" si="6"/>
        <v>144000</v>
      </c>
      <c r="E41" s="16">
        <f t="shared" si="6"/>
        <v>192000</v>
      </c>
      <c r="F41" s="16">
        <f t="shared" si="6"/>
        <v>240000</v>
      </c>
      <c r="G41" s="16">
        <f t="shared" si="6"/>
        <v>288000</v>
      </c>
      <c r="H41" s="16">
        <f t="shared" si="6"/>
        <v>329999.98495030164</v>
      </c>
      <c r="I41" s="16">
        <f t="shared" si="6"/>
        <v>329999.98494677281</v>
      </c>
      <c r="J41" s="16">
        <f t="shared" si="6"/>
        <v>329999.98495388957</v>
      </c>
      <c r="K41" s="16">
        <f t="shared" si="6"/>
        <v>329999.98495388957</v>
      </c>
      <c r="M41" s="14"/>
    </row>
    <row r="42" spans="1:13" x14ac:dyDescent="0.3">
      <c r="B42" s="16">
        <f t="shared" ref="B42:K42" si="7">SalesPrice*MIN(B$13+B21,EarlyProd+B$32)</f>
        <v>50000</v>
      </c>
      <c r="C42" s="16">
        <f t="shared" si="7"/>
        <v>100000</v>
      </c>
      <c r="D42" s="16">
        <f t="shared" si="7"/>
        <v>150000</v>
      </c>
      <c r="E42" s="16">
        <f t="shared" si="7"/>
        <v>200000</v>
      </c>
      <c r="F42" s="16">
        <f t="shared" si="7"/>
        <v>250000</v>
      </c>
      <c r="G42" s="16">
        <f t="shared" si="7"/>
        <v>300000</v>
      </c>
      <c r="H42" s="16">
        <f t="shared" si="7"/>
        <v>329999.98495030164</v>
      </c>
      <c r="I42" s="16">
        <f t="shared" si="7"/>
        <v>329999.98494677281</v>
      </c>
      <c r="J42" s="16">
        <f t="shared" si="7"/>
        <v>329999.98495388957</v>
      </c>
      <c r="K42" s="16">
        <f t="shared" si="7"/>
        <v>329999.98495388957</v>
      </c>
    </row>
    <row r="43" spans="1:13" x14ac:dyDescent="0.3">
      <c r="B43" s="16">
        <f t="shared" ref="B43:K43" si="8">SalesPrice*MIN(B$13+B22,EarlyProd+B$32)</f>
        <v>52000</v>
      </c>
      <c r="C43" s="16">
        <f t="shared" si="8"/>
        <v>104000</v>
      </c>
      <c r="D43" s="16">
        <f t="shared" si="8"/>
        <v>156000</v>
      </c>
      <c r="E43" s="16">
        <f t="shared" si="8"/>
        <v>208000</v>
      </c>
      <c r="F43" s="16">
        <f t="shared" si="8"/>
        <v>260000</v>
      </c>
      <c r="G43" s="16">
        <f t="shared" si="8"/>
        <v>312000</v>
      </c>
      <c r="H43" s="16">
        <f t="shared" si="8"/>
        <v>329999.98495030164</v>
      </c>
      <c r="I43" s="16">
        <f t="shared" si="8"/>
        <v>329999.98494677281</v>
      </c>
      <c r="J43" s="16">
        <f t="shared" si="8"/>
        <v>329999.98495388957</v>
      </c>
      <c r="K43" s="16">
        <f t="shared" si="8"/>
        <v>329999.98495388957</v>
      </c>
    </row>
    <row r="44" spans="1:13" x14ac:dyDescent="0.3">
      <c r="B44" s="16">
        <f t="shared" ref="B44:K44" si="9">SalesPrice*MIN(B$13+B23,EarlyProd+B$32)</f>
        <v>54000</v>
      </c>
      <c r="C44" s="16">
        <f t="shared" si="9"/>
        <v>108000</v>
      </c>
      <c r="D44" s="16">
        <f t="shared" si="9"/>
        <v>162000</v>
      </c>
      <c r="E44" s="16">
        <f t="shared" si="9"/>
        <v>216000</v>
      </c>
      <c r="F44" s="16">
        <f t="shared" si="9"/>
        <v>270000</v>
      </c>
      <c r="G44" s="16">
        <f t="shared" si="9"/>
        <v>324000</v>
      </c>
      <c r="H44" s="16">
        <f t="shared" si="9"/>
        <v>329999.98495030164</v>
      </c>
      <c r="I44" s="16">
        <f t="shared" si="9"/>
        <v>329999.98494677281</v>
      </c>
      <c r="J44" s="16">
        <f t="shared" si="9"/>
        <v>329999.98495388957</v>
      </c>
      <c r="K44" s="16">
        <f t="shared" si="9"/>
        <v>329999.98495388957</v>
      </c>
    </row>
    <row r="45" spans="1:13" x14ac:dyDescent="0.3">
      <c r="B45" s="16">
        <f t="shared" ref="B45:K45" si="10">SalesPrice*MIN(B$13+B24,EarlyProd+B$32)</f>
        <v>56000</v>
      </c>
      <c r="C45" s="16">
        <f t="shared" si="10"/>
        <v>112000</v>
      </c>
      <c r="D45" s="16">
        <f t="shared" si="10"/>
        <v>168000</v>
      </c>
      <c r="E45" s="16">
        <f t="shared" si="10"/>
        <v>224000</v>
      </c>
      <c r="F45" s="16">
        <f t="shared" si="10"/>
        <v>279999.9930145478</v>
      </c>
      <c r="G45" s="16">
        <f t="shared" si="10"/>
        <v>329253.54630385694</v>
      </c>
      <c r="H45" s="16">
        <f t="shared" si="10"/>
        <v>329999.98495030164</v>
      </c>
      <c r="I45" s="16">
        <f t="shared" si="10"/>
        <v>329999.98494677281</v>
      </c>
      <c r="J45" s="16">
        <f t="shared" si="10"/>
        <v>329999.98495388957</v>
      </c>
      <c r="K45" s="16">
        <f t="shared" si="10"/>
        <v>329999.98495388957</v>
      </c>
    </row>
    <row r="46" spans="1:13" x14ac:dyDescent="0.3">
      <c r="B46" s="16">
        <f t="shared" ref="B46:K46" si="11">SalesPrice*MIN(B$13+B25,EarlyProd+B$32)</f>
        <v>58000</v>
      </c>
      <c r="C46" s="16">
        <f t="shared" si="11"/>
        <v>116000</v>
      </c>
      <c r="D46" s="16">
        <f t="shared" si="11"/>
        <v>174000</v>
      </c>
      <c r="E46" s="16">
        <f t="shared" si="11"/>
        <v>232000</v>
      </c>
      <c r="F46" s="16">
        <f t="shared" si="11"/>
        <v>279999.9930145478</v>
      </c>
      <c r="G46" s="16">
        <f t="shared" si="11"/>
        <v>329253.54630385694</v>
      </c>
      <c r="H46" s="16">
        <f t="shared" si="11"/>
        <v>329999.98495030164</v>
      </c>
      <c r="I46" s="16">
        <f t="shared" si="11"/>
        <v>329999.98494677281</v>
      </c>
      <c r="J46" s="16">
        <f t="shared" si="11"/>
        <v>329999.98495388957</v>
      </c>
      <c r="K46" s="16">
        <f t="shared" si="11"/>
        <v>329999.98495388957</v>
      </c>
    </row>
    <row r="47" spans="1:13" x14ac:dyDescent="0.3">
      <c r="B47" s="16">
        <f t="shared" ref="B47:K47" si="12">SalesPrice*MIN(B$13+B26,EarlyProd+B$32)</f>
        <v>60000</v>
      </c>
      <c r="C47" s="16">
        <f t="shared" si="12"/>
        <v>120000</v>
      </c>
      <c r="D47" s="16">
        <f t="shared" si="12"/>
        <v>180000</v>
      </c>
      <c r="E47" s="16">
        <f t="shared" si="12"/>
        <v>240000</v>
      </c>
      <c r="F47" s="16">
        <f t="shared" si="12"/>
        <v>279999.9930145478</v>
      </c>
      <c r="G47" s="16">
        <f t="shared" si="12"/>
        <v>329253.54630385694</v>
      </c>
      <c r="H47" s="16">
        <f t="shared" si="12"/>
        <v>329999.98495030164</v>
      </c>
      <c r="I47" s="16">
        <f t="shared" si="12"/>
        <v>329999.98494677281</v>
      </c>
      <c r="J47" s="16">
        <f t="shared" si="12"/>
        <v>329999.98495388957</v>
      </c>
      <c r="K47" s="16">
        <f t="shared" si="12"/>
        <v>329999.98495388957</v>
      </c>
    </row>
    <row r="48" spans="1:13" x14ac:dyDescent="0.3">
      <c r="B48" s="16">
        <f t="shared" ref="B48:K48" si="13">SalesPrice*MIN(B$13+B27,EarlyProd+B$32)</f>
        <v>62000</v>
      </c>
      <c r="C48" s="16">
        <f t="shared" si="13"/>
        <v>124000</v>
      </c>
      <c r="D48" s="16">
        <f t="shared" si="13"/>
        <v>186000</v>
      </c>
      <c r="E48" s="16">
        <f t="shared" si="13"/>
        <v>248000</v>
      </c>
      <c r="F48" s="16">
        <f t="shared" si="13"/>
        <v>279999.9930145478</v>
      </c>
      <c r="G48" s="16">
        <f t="shared" si="13"/>
        <v>329253.54630385694</v>
      </c>
      <c r="H48" s="16">
        <f t="shared" si="13"/>
        <v>329999.98495030164</v>
      </c>
      <c r="I48" s="16">
        <f t="shared" si="13"/>
        <v>329999.98494677281</v>
      </c>
      <c r="J48" s="16">
        <f t="shared" si="13"/>
        <v>329999.98495388957</v>
      </c>
      <c r="K48" s="16">
        <f t="shared" si="13"/>
        <v>329999.98495388957</v>
      </c>
    </row>
    <row r="49" spans="1:11" x14ac:dyDescent="0.3">
      <c r="A49" s="2" t="s">
        <v>21</v>
      </c>
      <c r="B49" s="16">
        <f t="shared" ref="B49:K49" si="14">SUMPRODUCT(B39:B48,Probs2)</f>
        <v>53000</v>
      </c>
      <c r="C49" s="16">
        <f t="shared" si="14"/>
        <v>106000</v>
      </c>
      <c r="D49" s="16">
        <f t="shared" si="14"/>
        <v>159000</v>
      </c>
      <c r="E49" s="16">
        <f t="shared" si="14"/>
        <v>212000</v>
      </c>
      <c r="F49" s="16">
        <f t="shared" si="14"/>
        <v>261999.99825363694</v>
      </c>
      <c r="G49" s="16">
        <f t="shared" si="14"/>
        <v>312713.38657596416</v>
      </c>
      <c r="H49" s="16">
        <f t="shared" si="14"/>
        <v>328499.98645527154</v>
      </c>
      <c r="I49" s="16">
        <f t="shared" si="14"/>
        <v>329999.98494677275</v>
      </c>
      <c r="J49" s="16">
        <f t="shared" si="14"/>
        <v>329999.98495388968</v>
      </c>
      <c r="K49" s="16">
        <f t="shared" si="14"/>
        <v>329999.98495388968</v>
      </c>
    </row>
    <row r="51" spans="1:11" x14ac:dyDescent="0.3">
      <c r="A51" s="2" t="s">
        <v>20</v>
      </c>
      <c r="B51" s="16">
        <f t="shared" ref="B51:K51" si="15">Markdown*MAX((EarlyProd+B$32)-(B$13+B18),0)</f>
        <v>117999.99248438195</v>
      </c>
      <c r="C51" s="16">
        <f t="shared" si="15"/>
        <v>95999.992679109011</v>
      </c>
      <c r="D51" s="16">
        <f t="shared" si="15"/>
        <v>73999.992747462005</v>
      </c>
      <c r="E51" s="16">
        <f t="shared" si="15"/>
        <v>51999.992562738422</v>
      </c>
      <c r="F51" s="16">
        <f t="shared" si="15"/>
        <v>29999.9965072739</v>
      </c>
      <c r="G51" s="16">
        <f t="shared" si="15"/>
        <v>32626.773151928464</v>
      </c>
      <c r="H51" s="16">
        <f t="shared" si="15"/>
        <v>10999.99247515083</v>
      </c>
      <c r="I51" s="16">
        <f t="shared" si="15"/>
        <v>0</v>
      </c>
      <c r="J51" s="16">
        <f t="shared" si="15"/>
        <v>0</v>
      </c>
      <c r="K51" s="16">
        <f t="shared" si="15"/>
        <v>0</v>
      </c>
    </row>
    <row r="52" spans="1:11" x14ac:dyDescent="0.3">
      <c r="B52" s="16">
        <f t="shared" ref="B52:K52" si="16">Markdown*MAX((EarlyProd+B$32)-(B$13+B19),0)</f>
        <v>116999.99248438195</v>
      </c>
      <c r="C52" s="16">
        <f t="shared" si="16"/>
        <v>93999.992679109011</v>
      </c>
      <c r="D52" s="16">
        <f t="shared" si="16"/>
        <v>70999.992747462005</v>
      </c>
      <c r="E52" s="16">
        <f t="shared" si="16"/>
        <v>47999.992562738422</v>
      </c>
      <c r="F52" s="16">
        <f t="shared" si="16"/>
        <v>24999.9965072739</v>
      </c>
      <c r="G52" s="16">
        <f t="shared" si="16"/>
        <v>26626.773151928464</v>
      </c>
      <c r="H52" s="16">
        <f t="shared" si="16"/>
        <v>3999.9924751508297</v>
      </c>
      <c r="I52" s="16">
        <f t="shared" si="16"/>
        <v>0</v>
      </c>
      <c r="J52" s="16">
        <f t="shared" si="16"/>
        <v>0</v>
      </c>
      <c r="K52" s="16">
        <f t="shared" si="16"/>
        <v>0</v>
      </c>
    </row>
    <row r="53" spans="1:11" x14ac:dyDescent="0.3">
      <c r="B53" s="16">
        <f t="shared" ref="B53:K53" si="17">Markdown*MAX((EarlyProd+B$32)-(B$13+B20),0)</f>
        <v>115999.99248438195</v>
      </c>
      <c r="C53" s="16">
        <f t="shared" si="17"/>
        <v>91999.992679109011</v>
      </c>
      <c r="D53" s="16">
        <f t="shared" si="17"/>
        <v>67999.992747462005</v>
      </c>
      <c r="E53" s="16">
        <f t="shared" si="17"/>
        <v>43999.992562738422</v>
      </c>
      <c r="F53" s="16">
        <f t="shared" si="17"/>
        <v>19999.9965072739</v>
      </c>
      <c r="G53" s="16">
        <f t="shared" si="17"/>
        <v>20626.773151928464</v>
      </c>
      <c r="H53" s="16">
        <f t="shared" si="17"/>
        <v>0</v>
      </c>
      <c r="I53" s="16">
        <f t="shared" si="17"/>
        <v>0</v>
      </c>
      <c r="J53" s="16">
        <f t="shared" si="17"/>
        <v>0</v>
      </c>
      <c r="K53" s="16">
        <f t="shared" si="17"/>
        <v>0</v>
      </c>
    </row>
    <row r="54" spans="1:11" x14ac:dyDescent="0.3">
      <c r="B54" s="16">
        <f t="shared" ref="B54:K54" si="18">Markdown*MAX((EarlyProd+B$32)-(B$13+B21),0)</f>
        <v>114999.99248438195</v>
      </c>
      <c r="C54" s="16">
        <f t="shared" si="18"/>
        <v>89999.992679109011</v>
      </c>
      <c r="D54" s="16">
        <f t="shared" si="18"/>
        <v>64999.992747462005</v>
      </c>
      <c r="E54" s="16">
        <f t="shared" si="18"/>
        <v>39999.992562738422</v>
      </c>
      <c r="F54" s="16">
        <f t="shared" si="18"/>
        <v>14999.9965072739</v>
      </c>
      <c r="G54" s="16">
        <f t="shared" si="18"/>
        <v>14626.773151928464</v>
      </c>
      <c r="H54" s="16">
        <f t="shared" si="18"/>
        <v>0</v>
      </c>
      <c r="I54" s="16">
        <f t="shared" si="18"/>
        <v>0</v>
      </c>
      <c r="J54" s="16">
        <f t="shared" si="18"/>
        <v>0</v>
      </c>
      <c r="K54" s="16">
        <f t="shared" si="18"/>
        <v>0</v>
      </c>
    </row>
    <row r="55" spans="1:11" x14ac:dyDescent="0.3">
      <c r="B55" s="16">
        <f t="shared" ref="B55:K55" si="19">Markdown*MAX((EarlyProd+B$32)-(B$13+B22),0)</f>
        <v>113999.99248438195</v>
      </c>
      <c r="C55" s="16">
        <f t="shared" si="19"/>
        <v>87999.992679109011</v>
      </c>
      <c r="D55" s="16">
        <f t="shared" si="19"/>
        <v>61999.992747462005</v>
      </c>
      <c r="E55" s="16">
        <f t="shared" si="19"/>
        <v>35999.992562738422</v>
      </c>
      <c r="F55" s="16">
        <f t="shared" si="19"/>
        <v>9999.9965072738996</v>
      </c>
      <c r="G55" s="16">
        <f t="shared" si="19"/>
        <v>8626.7731519284644</v>
      </c>
      <c r="H55" s="16">
        <f t="shared" si="19"/>
        <v>0</v>
      </c>
      <c r="I55" s="16">
        <f t="shared" si="19"/>
        <v>0</v>
      </c>
      <c r="J55" s="16">
        <f t="shared" si="19"/>
        <v>0</v>
      </c>
      <c r="K55" s="16">
        <f t="shared" si="19"/>
        <v>0</v>
      </c>
    </row>
    <row r="56" spans="1:11" x14ac:dyDescent="0.3">
      <c r="B56" s="16">
        <f t="shared" ref="B56:K56" si="20">Markdown*MAX((EarlyProd+B$32)-(B$13+B23),0)</f>
        <v>112999.99248438195</v>
      </c>
      <c r="C56" s="16">
        <f t="shared" si="20"/>
        <v>85999.992679109011</v>
      </c>
      <c r="D56" s="16">
        <f t="shared" si="20"/>
        <v>58999.992747462005</v>
      </c>
      <c r="E56" s="16">
        <f t="shared" si="20"/>
        <v>31999.992562738425</v>
      </c>
      <c r="F56" s="16">
        <f t="shared" si="20"/>
        <v>4999.9965072738996</v>
      </c>
      <c r="G56" s="16">
        <f t="shared" si="20"/>
        <v>2626.7731519284644</v>
      </c>
      <c r="H56" s="16">
        <f t="shared" si="20"/>
        <v>0</v>
      </c>
      <c r="I56" s="16">
        <f t="shared" si="20"/>
        <v>0</v>
      </c>
      <c r="J56" s="16">
        <f t="shared" si="20"/>
        <v>0</v>
      </c>
      <c r="K56" s="16">
        <f t="shared" si="20"/>
        <v>0</v>
      </c>
    </row>
    <row r="57" spans="1:11" x14ac:dyDescent="0.3">
      <c r="B57" s="16">
        <f t="shared" ref="B57:K57" si="21">Markdown*MAX((EarlyProd+B$32)-(B$13+B24),0)</f>
        <v>111999.99248438195</v>
      </c>
      <c r="C57" s="16">
        <f t="shared" si="21"/>
        <v>83999.992679109011</v>
      </c>
      <c r="D57" s="16">
        <f t="shared" si="21"/>
        <v>55999.992747462005</v>
      </c>
      <c r="E57" s="16">
        <f t="shared" si="21"/>
        <v>27999.992562738425</v>
      </c>
      <c r="F57" s="16">
        <f t="shared" si="21"/>
        <v>0</v>
      </c>
      <c r="G57" s="16">
        <f t="shared" si="21"/>
        <v>0</v>
      </c>
      <c r="H57" s="16">
        <f t="shared" si="21"/>
        <v>0</v>
      </c>
      <c r="I57" s="16">
        <f t="shared" si="21"/>
        <v>0</v>
      </c>
      <c r="J57" s="16">
        <f t="shared" si="21"/>
        <v>0</v>
      </c>
      <c r="K57" s="16">
        <f t="shared" si="21"/>
        <v>0</v>
      </c>
    </row>
    <row r="58" spans="1:11" x14ac:dyDescent="0.3">
      <c r="B58" s="16">
        <f t="shared" ref="B58:K58" si="22">Markdown*MAX((EarlyProd+B$32)-(B$13+B25),0)</f>
        <v>110999.99248438195</v>
      </c>
      <c r="C58" s="16">
        <f t="shared" si="22"/>
        <v>81999.992679109011</v>
      </c>
      <c r="D58" s="16">
        <f t="shared" si="22"/>
        <v>52999.992747462005</v>
      </c>
      <c r="E58" s="16">
        <f t="shared" si="22"/>
        <v>23999.992562738425</v>
      </c>
      <c r="F58" s="16">
        <f t="shared" si="22"/>
        <v>0</v>
      </c>
      <c r="G58" s="16">
        <f t="shared" si="22"/>
        <v>0</v>
      </c>
      <c r="H58" s="16">
        <f t="shared" si="22"/>
        <v>0</v>
      </c>
      <c r="I58" s="16">
        <f t="shared" si="22"/>
        <v>0</v>
      </c>
      <c r="J58" s="16">
        <f t="shared" si="22"/>
        <v>0</v>
      </c>
      <c r="K58" s="16">
        <f t="shared" si="22"/>
        <v>0</v>
      </c>
    </row>
    <row r="59" spans="1:11" x14ac:dyDescent="0.3">
      <c r="B59" s="16">
        <f t="shared" ref="B59:K59" si="23">Markdown*MAX((EarlyProd+B$32)-(B$13+B26),0)</f>
        <v>109999.99248438195</v>
      </c>
      <c r="C59" s="16">
        <f t="shared" si="23"/>
        <v>79999.992679109011</v>
      </c>
      <c r="D59" s="16">
        <f t="shared" si="23"/>
        <v>49999.992747462005</v>
      </c>
      <c r="E59" s="16">
        <f t="shared" si="23"/>
        <v>19999.992562738425</v>
      </c>
      <c r="F59" s="16">
        <f t="shared" si="23"/>
        <v>0</v>
      </c>
      <c r="G59" s="16">
        <f t="shared" si="23"/>
        <v>0</v>
      </c>
      <c r="H59" s="16">
        <f t="shared" si="23"/>
        <v>0</v>
      </c>
      <c r="I59" s="16">
        <f t="shared" si="23"/>
        <v>0</v>
      </c>
      <c r="J59" s="16">
        <f t="shared" si="23"/>
        <v>0</v>
      </c>
      <c r="K59" s="16">
        <f t="shared" si="23"/>
        <v>0</v>
      </c>
    </row>
    <row r="60" spans="1:11" x14ac:dyDescent="0.3">
      <c r="B60" s="16">
        <f t="shared" ref="B60:K60" si="24">Markdown*MAX((EarlyProd+B$32)-(B$13+B27),0)</f>
        <v>108999.99248438195</v>
      </c>
      <c r="C60" s="16">
        <f t="shared" si="24"/>
        <v>77999.992679109011</v>
      </c>
      <c r="D60" s="16">
        <f t="shared" si="24"/>
        <v>46999.992747462005</v>
      </c>
      <c r="E60" s="16">
        <f t="shared" si="24"/>
        <v>15999.992562738425</v>
      </c>
      <c r="F60" s="16">
        <f t="shared" si="24"/>
        <v>0</v>
      </c>
      <c r="G60" s="16">
        <f t="shared" si="24"/>
        <v>0</v>
      </c>
      <c r="H60" s="16">
        <f t="shared" si="24"/>
        <v>0</v>
      </c>
      <c r="I60" s="16">
        <f t="shared" si="24"/>
        <v>0</v>
      </c>
      <c r="J60" s="16">
        <f t="shared" si="24"/>
        <v>0</v>
      </c>
      <c r="K60" s="16">
        <f t="shared" si="24"/>
        <v>0</v>
      </c>
    </row>
    <row r="61" spans="1:11" x14ac:dyDescent="0.3">
      <c r="A61" s="2" t="s">
        <v>22</v>
      </c>
      <c r="B61" s="16">
        <f t="shared" ref="B61:K61" si="25">SUMPRODUCT(B51:B60,Probs2)</f>
        <v>113499.99248438195</v>
      </c>
      <c r="C61" s="16">
        <f t="shared" si="25"/>
        <v>86999.992679109011</v>
      </c>
      <c r="D61" s="16">
        <f t="shared" si="25"/>
        <v>60499.992747461998</v>
      </c>
      <c r="E61" s="16">
        <f t="shared" si="25"/>
        <v>33999.992562738422</v>
      </c>
      <c r="F61" s="16">
        <f t="shared" si="25"/>
        <v>8999.9973804554247</v>
      </c>
      <c r="G61" s="16">
        <f t="shared" si="25"/>
        <v>8270.0798639463483</v>
      </c>
      <c r="H61" s="16">
        <f t="shared" si="25"/>
        <v>749.99924751508297</v>
      </c>
      <c r="I61" s="16">
        <f t="shared" si="25"/>
        <v>0</v>
      </c>
      <c r="J61" s="16">
        <f t="shared" si="25"/>
        <v>0</v>
      </c>
      <c r="K61" s="16">
        <f t="shared" si="25"/>
        <v>0</v>
      </c>
    </row>
    <row r="63" spans="1:11" x14ac:dyDescent="0.3">
      <c r="A63" s="1" t="s">
        <v>12</v>
      </c>
    </row>
    <row r="64" spans="1:11" x14ac:dyDescent="0.3">
      <c r="A64" s="2" t="s">
        <v>10</v>
      </c>
      <c r="B64" s="16">
        <f>SUMPRODUCT(Probs1,ProdCosts)</f>
        <v>190508.36085687621</v>
      </c>
    </row>
    <row r="65" spans="1:2" x14ac:dyDescent="0.3">
      <c r="A65" s="2" t="s">
        <v>23</v>
      </c>
      <c r="B65" s="16">
        <f>SUMPRODUCT(Probs1,HoldCosts)</f>
        <v>5399.9991536562902</v>
      </c>
    </row>
    <row r="66" spans="1:2" x14ac:dyDescent="0.3">
      <c r="A66" s="2" t="s">
        <v>11</v>
      </c>
      <c r="B66" s="16">
        <f>SUMPRODUCT(Probs1,ExpRevs)</f>
        <v>263128.34259565501</v>
      </c>
    </row>
    <row r="67" spans="1:2" x14ac:dyDescent="0.3">
      <c r="A67" s="2" t="s">
        <v>20</v>
      </c>
      <c r="B67" s="16">
        <f>SUMPRODUCT(Probs1,ExpMarkdownRevs)</f>
        <v>20842.517387673444</v>
      </c>
    </row>
    <row r="68" spans="1:2" x14ac:dyDescent="0.3">
      <c r="A68" s="2" t="s">
        <v>13</v>
      </c>
      <c r="B68" s="17">
        <f>SUM(B66:B67)-SUM(B64:B65)</f>
        <v>88062.499972795922</v>
      </c>
    </row>
  </sheetData>
  <scenarios current="2">
    <scenario name="EquallyLikely" locked="1" count="31" user="Chris Albright" comment="Created by Chris Albright on 7/1/2000">
      <inputCells r="B14" val="0.1" numFmtId="2"/>
      <inputCells r="C14" val="0.1" numFmtId="2"/>
      <inputCells r="D14" val="0.1" numFmtId="2"/>
      <inputCells r="E14" val="0.1" numFmtId="2"/>
      <inputCells r="F14" val="0.1" numFmtId="2"/>
      <inputCells r="G14" val="0.1" numFmtId="2"/>
      <inputCells r="H14" val="0.1" numFmtId="2"/>
      <inputCells r="I14" val="0.1" numFmtId="2"/>
      <inputCells r="J14" val="0.1" numFmtId="2"/>
      <inputCells r="K14" val="0.1" numFmtId="2"/>
      <inputCells r="L18" val="0.1" numFmtId="2"/>
      <inputCells r="L19" val="0.1" numFmtId="2"/>
      <inputCells r="L20" val="0.1" numFmtId="2"/>
      <inputCells r="L21" val="0.1" numFmtId="2"/>
      <inputCells r="L22" val="0.1" numFmtId="2"/>
      <inputCells r="L23" val="0.1" numFmtId="2"/>
      <inputCells r="L24" val="0.1" numFmtId="2"/>
      <inputCells r="L25" val="0.1" numFmtId="2"/>
      <inputCells r="L26" val="0.1" numFmtId="2"/>
      <inputCells r="L27" val="0.1" numFmtId="2"/>
      <inputCells r="B30" val="2037" numFmtId="1"/>
      <inputCells r="B32" val="0" numFmtId="1"/>
      <inputCells r="C32" val="351.332315309988" numFmtId="1"/>
      <inputCells r="D32" val="1482.98971396075" numFmtId="1"/>
      <inputCells r="E32" val="2699.73555482616" numFmtId="1"/>
      <inputCells r="F32" val="3845.13751787572" numFmtId="1"/>
      <inputCells r="G32" val="4000" numFmtId="1"/>
      <inputCells r="H32" val="4000" numFmtId="1"/>
      <inputCells r="I32" val="4000" numFmtId="1"/>
      <inputCells r="J32" val="4000" numFmtId="1"/>
      <inputCells r="K32" val="4000" numFmtId="1"/>
    </scenario>
    <scenario name="U-Shaped" locked="1" count="31" user="Chris Albright" comment="Created by Chris Albright on 7/1/2000">
      <inputCells r="B14" val="0.25" numFmtId="2"/>
      <inputCells r="C14" val="0.1" numFmtId="2"/>
      <inputCells r="D14" val="0.05" numFmtId="2"/>
      <inputCells r="E14" val="0.05" numFmtId="2"/>
      <inputCells r="F14" val="0.05" numFmtId="2"/>
      <inputCells r="G14" val="0.05" numFmtId="2"/>
      <inputCells r="H14" val="0.05" numFmtId="2"/>
      <inputCells r="I14" val="0.05" numFmtId="2"/>
      <inputCells r="J14" val="0.1" numFmtId="2"/>
      <inputCells r="K14" val="0.25" numFmtId="2"/>
      <inputCells r="L18" val="0.25" numFmtId="2"/>
      <inputCells r="L19" val="0.1" numFmtId="2"/>
      <inputCells r="L20" val="0.05" numFmtId="2"/>
      <inputCells r="L21" val="0.05" numFmtId="2"/>
      <inputCells r="L22" val="0.05" numFmtId="2"/>
      <inputCells r="L23" val="0.05" numFmtId="2"/>
      <inputCells r="L24" val="0.05" numFmtId="2"/>
      <inputCells r="L25" val="0.05" numFmtId="2"/>
      <inputCells r="L26" val="0.1" numFmtId="2"/>
      <inputCells r="L27" val="0.25" numFmtId="2"/>
      <inputCells r="B30" val="1373.25939474415" numFmtId="1"/>
      <inputCells r="B32" val="0" numFmtId="1"/>
      <inputCells r="C32" val="826.740658437752" numFmtId="1"/>
      <inputCells r="D32" val="1926.74077715314" numFmtId="1"/>
      <inputCells r="E32" val="3026.74061799557" numFmtId="1"/>
      <inputCells r="F32" val="3999.99999979707" numFmtId="1"/>
      <inputCells r="G32" val="3999.99999918589" numFmtId="1"/>
      <inputCells r="H32" val="3999.99998987422" numFmtId="1"/>
      <inputCells r="I32" val="3999.99998435088" numFmtId="1"/>
      <inputCells r="J32" val="3999.9999993987" numFmtId="1"/>
      <inputCells r="K32" val="3999.99999975803" numFmtId="1"/>
    </scenario>
    <scenario name="Unimodal" locked="1" count="31" user="Chris Albright" comment="Created by Chris Albright on 7/1/2000">
      <inputCells r="B14" val="0.05" numFmtId="2"/>
      <inputCells r="C14" val="0.05" numFmtId="2"/>
      <inputCells r="D14" val="0.05" numFmtId="2"/>
      <inputCells r="E14" val="0.1" numFmtId="2"/>
      <inputCells r="F14" val="0.25" numFmtId="2"/>
      <inputCells r="G14" val="0.25" numFmtId="2"/>
      <inputCells r="H14" val="0.1" numFmtId="2"/>
      <inputCells r="I14" val="0.05" numFmtId="2"/>
      <inputCells r="J14" val="0.05" numFmtId="2"/>
      <inputCells r="K14" val="0.05" numFmtId="2"/>
      <inputCells r="L18" val="0.05" numFmtId="2"/>
      <inputCells r="L19" val="0.05" numFmtId="2"/>
      <inputCells r="L20" val="0.05" numFmtId="2"/>
      <inputCells r="L21" val="0.1" numFmtId="2"/>
      <inputCells r="L22" val="0.25" numFmtId="2"/>
      <inputCells r="L23" val="0.25" numFmtId="2"/>
      <inputCells r="L24" val="0.1" numFmtId="2"/>
      <inputCells r="L25" val="0.05" numFmtId="2"/>
      <inputCells r="L26" val="0.05" numFmtId="2"/>
      <inputCells r="L27" val="0.05" numFmtId="2"/>
      <inputCells r="B30" val="2984.84007342257" numFmtId="1"/>
      <inputCells r="B32" val="0" numFmtId="1"/>
      <inputCells r="C32" val="0" numFmtId="1"/>
      <inputCells r="D32" val="765.158263213606" numFmtId="1"/>
      <inputCells r="E32" val="2015.15988907829" numFmtId="1"/>
      <inputCells r="F32" val="3265.16001638569" numFmtId="1"/>
      <inputCells r="G32" val="3999.99993384528" numFmtId="1"/>
      <inputCells r="H32" val="3999.99989114747" numFmtId="1"/>
      <inputCells r="I32" val="3999.99988579162" numFmtId="1"/>
      <inputCells r="J32" val="3999.99999338027" numFmtId="1"/>
      <inputCells r="K32" val="3999.99986487555" numFmtId="1"/>
    </scenario>
  </scenarios>
  <mergeCells count="1">
    <mergeCell ref="B17:K17"/>
  </mergeCells>
  <phoneticPr fontId="0" type="noConversion"/>
  <pageMargins left="0.75" right="0.75" top="1" bottom="1" header="0.5" footer="0.5"/>
  <pageSetup orientation="portrait" horizontalDpi="300" verticalDpi="3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workbookViewId="0"/>
  </sheetViews>
  <sheetFormatPr defaultColWidth="9.109375" defaultRowHeight="14.4" x14ac:dyDescent="0.3"/>
  <cols>
    <col min="1" max="1" width="19.5546875" style="2" customWidth="1"/>
    <col min="2" max="16384" width="9.109375" style="2"/>
  </cols>
  <sheetData>
    <row r="1" spans="1:11" x14ac:dyDescent="0.3">
      <c r="A1" s="1" t="s">
        <v>27</v>
      </c>
    </row>
    <row r="3" spans="1:11" x14ac:dyDescent="0.3">
      <c r="A3" s="1" t="s">
        <v>28</v>
      </c>
    </row>
    <row r="4" spans="1:11" x14ac:dyDescent="0.3">
      <c r="A4" s="2" t="s">
        <v>8</v>
      </c>
      <c r="B4" s="13">
        <v>7000</v>
      </c>
    </row>
    <row r="5" spans="1:11" x14ac:dyDescent="0.3">
      <c r="A5" s="2" t="s">
        <v>9</v>
      </c>
      <c r="B5" s="13">
        <v>3.7185772867813263E-7</v>
      </c>
      <c r="C5" s="13">
        <v>1.0108211501833839E-5</v>
      </c>
      <c r="D5" s="13">
        <v>1.3525860705876254E-5</v>
      </c>
      <c r="E5" s="13">
        <v>4.2896819849379412E-6</v>
      </c>
      <c r="F5" s="13">
        <v>2.0151645590888532E-4</v>
      </c>
      <c r="G5" s="13">
        <v>1231.3390337491833</v>
      </c>
      <c r="H5" s="13">
        <v>1249.9999999103027</v>
      </c>
      <c r="I5" s="13">
        <v>1249.9999998220812</v>
      </c>
      <c r="J5" s="13">
        <v>1250</v>
      </c>
      <c r="K5" s="13">
        <v>1250</v>
      </c>
    </row>
    <row r="6" spans="1:11" x14ac:dyDescent="0.3">
      <c r="A6" s="2" t="s">
        <v>10</v>
      </c>
      <c r="B6" s="16">
        <v>190508.36085687621</v>
      </c>
    </row>
    <row r="7" spans="1:11" x14ac:dyDescent="0.3">
      <c r="A7" s="2" t="s">
        <v>23</v>
      </c>
      <c r="B7" s="16">
        <v>5399.9991536562902</v>
      </c>
    </row>
    <row r="8" spans="1:11" x14ac:dyDescent="0.3">
      <c r="A8" s="2" t="s">
        <v>11</v>
      </c>
      <c r="B8" s="16">
        <v>263128.34259565501</v>
      </c>
    </row>
    <row r="9" spans="1:11" x14ac:dyDescent="0.3">
      <c r="A9" s="2" t="s">
        <v>20</v>
      </c>
      <c r="B9" s="16">
        <v>20842.517387673444</v>
      </c>
    </row>
    <row r="10" spans="1:11" x14ac:dyDescent="0.3">
      <c r="A10" s="2" t="s">
        <v>13</v>
      </c>
      <c r="B10" s="17">
        <v>88062.499972795922</v>
      </c>
    </row>
    <row r="11" spans="1:11" x14ac:dyDescent="0.3">
      <c r="B11" s="15"/>
    </row>
    <row r="12" spans="1:11" x14ac:dyDescent="0.3">
      <c r="A12" s="1" t="s">
        <v>29</v>
      </c>
    </row>
    <row r="13" spans="1:11" x14ac:dyDescent="0.3">
      <c r="A13" s="2" t="s">
        <v>8</v>
      </c>
      <c r="B13" s="13">
        <v>9300</v>
      </c>
    </row>
    <row r="14" spans="1:11" x14ac:dyDescent="0.3">
      <c r="A14" s="2" t="s">
        <v>9</v>
      </c>
      <c r="B14" s="13">
        <v>1.4564729139247587E-8</v>
      </c>
      <c r="C14" s="13">
        <v>7.0237489020182382E-7</v>
      </c>
      <c r="D14" s="13">
        <v>2.1579708788960897E-10</v>
      </c>
      <c r="E14" s="13">
        <v>0</v>
      </c>
      <c r="F14" s="13">
        <v>8.2813731039529631E-8</v>
      </c>
      <c r="G14" s="13">
        <v>1.6550285065143887E-4</v>
      </c>
      <c r="H14" s="13">
        <v>1225.9168173477417</v>
      </c>
      <c r="I14" s="13">
        <v>1250</v>
      </c>
      <c r="J14" s="13">
        <v>1250</v>
      </c>
      <c r="K14" s="13">
        <v>1250</v>
      </c>
    </row>
    <row r="15" spans="1:11" x14ac:dyDescent="0.3">
      <c r="A15" s="2" t="s">
        <v>10</v>
      </c>
      <c r="B15" s="16">
        <v>246532.37351496617</v>
      </c>
    </row>
    <row r="16" spans="1:11" x14ac:dyDescent="0.3">
      <c r="A16" s="2" t="s">
        <v>23</v>
      </c>
      <c r="B16" s="16">
        <v>11924.997955600693</v>
      </c>
    </row>
    <row r="17" spans="1:11" x14ac:dyDescent="0.3">
      <c r="A17" s="2" t="s">
        <v>11</v>
      </c>
      <c r="B17" s="16">
        <v>256697.94522554538</v>
      </c>
    </row>
    <row r="18" spans="1:11" x14ac:dyDescent="0.3">
      <c r="A18" s="2" t="s">
        <v>20</v>
      </c>
      <c r="B18" s="16">
        <v>68876.926199200258</v>
      </c>
    </row>
    <row r="19" spans="1:11" x14ac:dyDescent="0.3">
      <c r="A19" s="2" t="s">
        <v>13</v>
      </c>
      <c r="B19" s="17">
        <v>67117.499954178784</v>
      </c>
    </row>
    <row r="21" spans="1:11" x14ac:dyDescent="0.3">
      <c r="A21" s="1" t="s">
        <v>30</v>
      </c>
    </row>
    <row r="22" spans="1:11" x14ac:dyDescent="0.3">
      <c r="A22" s="2" t="s">
        <v>8</v>
      </c>
      <c r="B22" s="13">
        <v>8000</v>
      </c>
    </row>
    <row r="23" spans="1:11" x14ac:dyDescent="0.3">
      <c r="A23" s="2" t="s">
        <v>9</v>
      </c>
      <c r="B23" s="13">
        <v>0</v>
      </c>
      <c r="C23" s="13">
        <v>1.2309304660252781E-8</v>
      </c>
      <c r="D23" s="13">
        <v>1.4837076367554658E-8</v>
      </c>
      <c r="E23" s="13">
        <v>6.702818374226569E-8</v>
      </c>
      <c r="F23" s="13">
        <v>5.7193562131527549E-8</v>
      </c>
      <c r="G23" s="13">
        <v>700.21563421166354</v>
      </c>
      <c r="H23" s="13">
        <v>1249.999999994277</v>
      </c>
      <c r="I23" s="13">
        <v>1249.9999999976303</v>
      </c>
      <c r="J23" s="13">
        <v>1250</v>
      </c>
      <c r="K23" s="13">
        <v>1250</v>
      </c>
    </row>
    <row r="24" spans="1:11" x14ac:dyDescent="0.3">
      <c r="A24" s="2" t="s">
        <v>10</v>
      </c>
      <c r="B24" s="16">
        <v>214245.14823425649</v>
      </c>
    </row>
    <row r="25" spans="1:11" x14ac:dyDescent="0.3">
      <c r="A25" s="2" t="s">
        <v>23</v>
      </c>
      <c r="B25" s="16">
        <v>8399.5471684630083</v>
      </c>
    </row>
    <row r="26" spans="1:11" x14ac:dyDescent="0.3">
      <c r="A26" s="2" t="s">
        <v>11</v>
      </c>
      <c r="B26" s="16">
        <v>257037.15363043707</v>
      </c>
    </row>
    <row r="27" spans="1:11" x14ac:dyDescent="0.3">
      <c r="A27" s="2" t="s">
        <v>20</v>
      </c>
      <c r="B27" s="16">
        <v>42877.541772186698</v>
      </c>
    </row>
    <row r="28" spans="1:11" x14ac:dyDescent="0.3">
      <c r="A28" s="2" t="s">
        <v>13</v>
      </c>
      <c r="B28" s="17">
        <v>77269.999999904248</v>
      </c>
    </row>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15</vt:i4>
      </vt:variant>
    </vt:vector>
  </HeadingPairs>
  <TitlesOfParts>
    <vt:vector size="17" baseType="lpstr">
      <vt:lpstr>Model</vt:lpstr>
      <vt:lpstr>Summary</vt:lpstr>
      <vt:lpstr>EarlyCap</vt:lpstr>
      <vt:lpstr>EarlyProd</vt:lpstr>
      <vt:lpstr>ExpMarkdownRevs</vt:lpstr>
      <vt:lpstr>ExpProfit</vt:lpstr>
      <vt:lpstr>ExpRevs</vt:lpstr>
      <vt:lpstr>HoldCosts</vt:lpstr>
      <vt:lpstr>LaterCap</vt:lpstr>
      <vt:lpstr>LaterProd</vt:lpstr>
      <vt:lpstr>Markdown</vt:lpstr>
      <vt:lpstr>Probs1</vt:lpstr>
      <vt:lpstr>Probs2</vt:lpstr>
      <vt:lpstr>ProdCosts</vt:lpstr>
      <vt:lpstr>SalesPrice</vt:lpstr>
      <vt:lpstr>UnitCost</vt:lpstr>
      <vt:lpstr>UnitHoldCost</vt:lpstr>
    </vt:vector>
  </TitlesOfParts>
  <Company>Kelley School of Business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dcterms:created xsi:type="dcterms:W3CDTF">1999-12-03T23:08:17Z</dcterms:created>
  <dcterms:modified xsi:type="dcterms:W3CDTF">2014-03-12T15:38:05Z</dcterms:modified>
</cp:coreProperties>
</file>